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iagrams/data2.xml" ContentType="application/vnd.openxmlformats-officedocument.drawingml.diagramData+xml"/>
  <Override PartName="/xl/diagrams/layout2.xml" ContentType="application/vnd.openxmlformats-officedocument.drawingml.diagramLayout+xml"/>
  <Override PartName="/xl/diagrams/quickStyle2.xml" ContentType="application/vnd.openxmlformats-officedocument.drawingml.diagramStyle+xml"/>
  <Override PartName="/xl/diagrams/colors2.xml" ContentType="application/vnd.openxmlformats-officedocument.drawingml.diagramColors+xml"/>
  <Override PartName="/xl/diagrams/drawing2.xml" ContentType="application/vnd.ms-office.drawingml.diagram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omments2.xml" ContentType="application/vnd.openxmlformats-officedocument.spreadsheetml.comments+xml"/>
  <Override PartName="/xl/drawings/drawing8.xml" ContentType="application/vnd.openxmlformats-officedocument.drawing+xml"/>
  <Override PartName="/xl/calcChain.xml" ContentType="application/vnd.openxmlformats-officedocument.spreadsheetml.calcChain+xml"/>
  <Override PartName="/xl/attachedToolbars.bin" ContentType="application/vnd.ms-excel.attachedToolbars"/>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codeName="ThisWorkbook"/>
  <mc:AlternateContent xmlns:mc="http://schemas.openxmlformats.org/markup-compatibility/2006">
    <mc:Choice Requires="x15">
      <x15ac:absPath xmlns:x15ac="http://schemas.microsoft.com/office/spreadsheetml/2010/11/ac" url="C:\Users\USER\Documents\Youtube Pendientes\Rentabilidad de un proyecto\"/>
    </mc:Choice>
  </mc:AlternateContent>
  <xr:revisionPtr revIDLastSave="0" documentId="13_ncr:1_{8C5FE9E1-A50C-40D6-BAF2-E8C3A30C6792}" xr6:coauthVersionLast="47" xr6:coauthVersionMax="47" xr10:uidLastSave="{00000000-0000-0000-0000-000000000000}"/>
  <bookViews>
    <workbookView xWindow="-108" yWindow="-108" windowWidth="23256" windowHeight="12456" tabRatio="711" xr2:uid="{00000000-000D-0000-FFFF-FFFF00000000}"/>
  </bookViews>
  <sheets>
    <sheet name="Inicio" sheetId="2" r:id="rId1"/>
    <sheet name="Generales" sheetId="3" r:id="rId2"/>
    <sheet name="MP y Producción" sheetId="4" r:id="rId3"/>
    <sheet name="Ventas y Costos" sheetId="5" r:id="rId4"/>
    <sheet name="Capital de Trabajo" sheetId="6" r:id="rId5"/>
    <sheet name="EEPPGG" sheetId="7" r:id="rId6"/>
    <sheet name="FC Proyectado" sheetId="8" r:id="rId7"/>
    <sheet name="Plantilla Editable" sheetId="9" r:id="rId8"/>
  </sheets>
  <definedNames>
    <definedName name="Lista_Gastos">OFFSET(#REF!,0,0,COUNTA(#REF!))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20" i="8" l="1"/>
  <c r="N18" i="8"/>
  <c r="N15" i="8"/>
  <c r="E11" i="8"/>
  <c r="F11" i="8" s="1"/>
  <c r="G11" i="8" s="1"/>
  <c r="H11" i="8" s="1"/>
  <c r="I11" i="8" s="1"/>
  <c r="J11" i="8" s="1"/>
  <c r="K11" i="8" s="1"/>
  <c r="L11" i="8" s="1"/>
  <c r="M11" i="8" s="1"/>
  <c r="M20" i="8"/>
  <c r="L20" i="8"/>
  <c r="K20" i="8"/>
  <c r="J20" i="8"/>
  <c r="I20" i="8"/>
  <c r="H20" i="8"/>
  <c r="G20" i="8"/>
  <c r="F20" i="8"/>
  <c r="E20" i="8"/>
  <c r="D20" i="8"/>
  <c r="C14" i="8"/>
  <c r="C16" i="8" s="1"/>
  <c r="C23" i="8" s="1"/>
  <c r="C25" i="8" s="1"/>
  <c r="M12" i="7"/>
  <c r="M9" i="7"/>
  <c r="A1" i="8"/>
  <c r="B28" i="7"/>
  <c r="L24" i="7"/>
  <c r="K24" i="7"/>
  <c r="J24" i="7"/>
  <c r="I24" i="7"/>
  <c r="H24" i="7"/>
  <c r="G24" i="7"/>
  <c r="F24" i="7"/>
  <c r="E24" i="7"/>
  <c r="D24" i="7"/>
  <c r="C24" i="7"/>
  <c r="C20" i="7"/>
  <c r="C19" i="7"/>
  <c r="L14" i="7"/>
  <c r="K14" i="7"/>
  <c r="J14" i="7"/>
  <c r="I14" i="7"/>
  <c r="H14" i="7"/>
  <c r="G14" i="7"/>
  <c r="F14" i="7"/>
  <c r="E14" i="7"/>
  <c r="D14" i="7"/>
  <c r="C14" i="7"/>
  <c r="C9" i="7"/>
  <c r="D7" i="7"/>
  <c r="E7" i="7" s="1"/>
  <c r="F7" i="7" s="1"/>
  <c r="G7" i="7" s="1"/>
  <c r="H7" i="7" s="1"/>
  <c r="I7" i="7" s="1"/>
  <c r="J7" i="7" s="1"/>
  <c r="K7" i="7" s="1"/>
  <c r="L7" i="7" s="1"/>
  <c r="A1" i="7" l="1"/>
  <c r="A1" i="6"/>
  <c r="A1" i="5"/>
  <c r="A1" i="4"/>
  <c r="M26" i="6"/>
  <c r="M23" i="6"/>
  <c r="M20" i="6"/>
  <c r="M43" i="5"/>
  <c r="M14" i="6"/>
  <c r="M11" i="6"/>
  <c r="B33" i="6"/>
  <c r="B28" i="6"/>
  <c r="B22" i="6"/>
  <c r="B16" i="6"/>
  <c r="B10" i="6"/>
  <c r="D7" i="6"/>
  <c r="E7" i="6" s="1"/>
  <c r="F7" i="6" s="1"/>
  <c r="G7" i="6" s="1"/>
  <c r="H7" i="6" s="1"/>
  <c r="I7" i="6" s="1"/>
  <c r="J7" i="6" s="1"/>
  <c r="K7" i="6" s="1"/>
  <c r="L7" i="6" s="1"/>
  <c r="C29" i="6" l="1"/>
  <c r="C23" i="6"/>
  <c r="C24" i="6" s="1"/>
  <c r="C25" i="6" s="1"/>
  <c r="L14" i="6"/>
  <c r="K14" i="6"/>
  <c r="J14" i="6"/>
  <c r="I14" i="6"/>
  <c r="H14" i="6"/>
  <c r="G14" i="6"/>
  <c r="F14" i="6"/>
  <c r="E14" i="6"/>
  <c r="D14" i="6"/>
  <c r="C14" i="6"/>
  <c r="M52" i="5"/>
  <c r="M28" i="5"/>
  <c r="M47" i="5"/>
  <c r="M42" i="5"/>
  <c r="D40" i="5"/>
  <c r="E40" i="5" s="1"/>
  <c r="F40" i="5" s="1"/>
  <c r="G40" i="5" s="1"/>
  <c r="H40" i="5" s="1"/>
  <c r="I40" i="5" s="1"/>
  <c r="J40" i="5" s="1"/>
  <c r="K40" i="5" s="1"/>
  <c r="L40" i="5" s="1"/>
  <c r="C54" i="5"/>
  <c r="D54" i="5" s="1"/>
  <c r="E54" i="5" s="1"/>
  <c r="F54" i="5" s="1"/>
  <c r="G54" i="5" s="1"/>
  <c r="H54" i="5" s="1"/>
  <c r="I54" i="5" s="1"/>
  <c r="J54" i="5" s="1"/>
  <c r="K54" i="5" s="1"/>
  <c r="L54" i="5" s="1"/>
  <c r="C53" i="5"/>
  <c r="D53" i="5" s="1"/>
  <c r="E53" i="5" s="1"/>
  <c r="F53" i="5" s="1"/>
  <c r="G53" i="5" s="1"/>
  <c r="H53" i="5" s="1"/>
  <c r="I53" i="5" s="1"/>
  <c r="J53" i="5" s="1"/>
  <c r="K53" i="5" s="1"/>
  <c r="L53" i="5" s="1"/>
  <c r="C52" i="5"/>
  <c r="D52" i="5" s="1"/>
  <c r="L48" i="5"/>
  <c r="K48" i="5"/>
  <c r="J48" i="5"/>
  <c r="I48" i="5"/>
  <c r="H48" i="5"/>
  <c r="G48" i="5"/>
  <c r="F48" i="5"/>
  <c r="E48" i="5"/>
  <c r="D48" i="5"/>
  <c r="C48" i="5"/>
  <c r="C47" i="5"/>
  <c r="C49" i="5" s="1"/>
  <c r="C50" i="5" s="1"/>
  <c r="M23" i="5"/>
  <c r="M19" i="5"/>
  <c r="M18" i="5"/>
  <c r="M9" i="5"/>
  <c r="M8" i="5"/>
  <c r="D16" i="5"/>
  <c r="E16" i="5" s="1"/>
  <c r="F16" i="5" s="1"/>
  <c r="G16" i="5" s="1"/>
  <c r="H16" i="5" s="1"/>
  <c r="I16" i="5" s="1"/>
  <c r="J16" i="5" s="1"/>
  <c r="K16" i="5" s="1"/>
  <c r="L16" i="5" s="1"/>
  <c r="C30" i="5"/>
  <c r="D30" i="5" s="1"/>
  <c r="E30" i="5" s="1"/>
  <c r="F30" i="5" s="1"/>
  <c r="G30" i="5" s="1"/>
  <c r="H30" i="5" s="1"/>
  <c r="I30" i="5" s="1"/>
  <c r="J30" i="5" s="1"/>
  <c r="K30" i="5" s="1"/>
  <c r="L30" i="5" s="1"/>
  <c r="C29" i="5"/>
  <c r="D29" i="5" s="1"/>
  <c r="E29" i="5" s="1"/>
  <c r="F29" i="5" s="1"/>
  <c r="G29" i="5" s="1"/>
  <c r="H29" i="5" s="1"/>
  <c r="I29" i="5" s="1"/>
  <c r="J29" i="5" s="1"/>
  <c r="K29" i="5" s="1"/>
  <c r="L29" i="5" s="1"/>
  <c r="C28" i="5"/>
  <c r="D28" i="5" s="1"/>
  <c r="L24" i="5"/>
  <c r="K24" i="5"/>
  <c r="J24" i="5"/>
  <c r="I24" i="5"/>
  <c r="H24" i="5"/>
  <c r="G24" i="5"/>
  <c r="F24" i="5"/>
  <c r="E24" i="5"/>
  <c r="D24" i="5"/>
  <c r="C24" i="5"/>
  <c r="L19" i="5"/>
  <c r="K19" i="5"/>
  <c r="J19" i="5"/>
  <c r="I19" i="5"/>
  <c r="H19" i="5"/>
  <c r="G19" i="5"/>
  <c r="F19" i="5"/>
  <c r="E19" i="5"/>
  <c r="D19" i="5"/>
  <c r="C19" i="5"/>
  <c r="D7" i="5"/>
  <c r="E7" i="5" s="1"/>
  <c r="F7" i="5" s="1"/>
  <c r="G7" i="5" s="1"/>
  <c r="H7" i="5" s="1"/>
  <c r="I7" i="5" s="1"/>
  <c r="J7" i="5" s="1"/>
  <c r="K7" i="5" s="1"/>
  <c r="L7" i="5" s="1"/>
  <c r="L9" i="5"/>
  <c r="K9" i="5"/>
  <c r="J9" i="5"/>
  <c r="I9" i="5"/>
  <c r="H9" i="5"/>
  <c r="G9" i="5"/>
  <c r="F9" i="5"/>
  <c r="E9" i="5"/>
  <c r="D9" i="5"/>
  <c r="C9" i="5"/>
  <c r="C8" i="5"/>
  <c r="C10" i="5" l="1"/>
  <c r="C11" i="5" s="1"/>
  <c r="C55" i="5"/>
  <c r="E52" i="5"/>
  <c r="D55" i="5"/>
  <c r="C31" i="5"/>
  <c r="E28" i="5"/>
  <c r="D31" i="5"/>
  <c r="F52" i="5" l="1"/>
  <c r="E55" i="5"/>
  <c r="E31" i="5"/>
  <c r="F28" i="5"/>
  <c r="G52" i="5" l="1"/>
  <c r="F55" i="5"/>
  <c r="F31" i="5"/>
  <c r="G28" i="5"/>
  <c r="G55" i="5" l="1"/>
  <c r="H52" i="5"/>
  <c r="H28" i="5"/>
  <c r="G31" i="5"/>
  <c r="I52" i="5" l="1"/>
  <c r="H55" i="5"/>
  <c r="I28" i="5"/>
  <c r="H31" i="5"/>
  <c r="I55" i="5" l="1"/>
  <c r="J52" i="5"/>
  <c r="I31" i="5"/>
  <c r="J28" i="5"/>
  <c r="J55" i="5" l="1"/>
  <c r="K52" i="5"/>
  <c r="J31" i="5"/>
  <c r="K28" i="5"/>
  <c r="L52" i="5" l="1"/>
  <c r="L55" i="5" s="1"/>
  <c r="K55" i="5"/>
  <c r="L28" i="5"/>
  <c r="L31" i="5" s="1"/>
  <c r="K31" i="5"/>
  <c r="C21" i="4" l="1"/>
  <c r="C22" i="4" s="1"/>
  <c r="C17" i="6" s="1"/>
  <c r="C18" i="6" s="1"/>
  <c r="C19" i="6" s="1"/>
  <c r="D19" i="4"/>
  <c r="E19" i="4" s="1"/>
  <c r="F19" i="4" s="1"/>
  <c r="G19" i="4" s="1"/>
  <c r="H19" i="4" s="1"/>
  <c r="I19" i="4" s="1"/>
  <c r="J19" i="4" s="1"/>
  <c r="K19" i="4" s="1"/>
  <c r="L19" i="4" s="1"/>
  <c r="D12" i="4"/>
  <c r="E12" i="4" s="1"/>
  <c r="F12" i="4" s="1"/>
  <c r="G12" i="4" s="1"/>
  <c r="H12" i="4" s="1"/>
  <c r="I12" i="4" s="1"/>
  <c r="J12" i="4" s="1"/>
  <c r="K12" i="4" s="1"/>
  <c r="L12" i="4" s="1"/>
  <c r="C25" i="4" l="1"/>
  <c r="C11" i="6" s="1"/>
  <c r="C12" i="6" s="1"/>
  <c r="C13" i="6" s="1"/>
  <c r="C15" i="6" s="1"/>
  <c r="C24" i="4"/>
  <c r="D22" i="4"/>
  <c r="D17" i="6" s="1"/>
  <c r="D18" i="6" s="1"/>
  <c r="D19" i="6" s="1"/>
  <c r="D21" i="4"/>
  <c r="D23" i="6" s="1"/>
  <c r="D24" i="6" s="1"/>
  <c r="D25" i="6" s="1"/>
  <c r="D47" i="5" l="1"/>
  <c r="D49" i="5" s="1"/>
  <c r="D50" i="5" s="1"/>
  <c r="C23" i="5"/>
  <c r="C25" i="5" s="1"/>
  <c r="C26" i="5" s="1"/>
  <c r="C13" i="7" s="1"/>
  <c r="C42" i="5"/>
  <c r="D25" i="4"/>
  <c r="D11" i="6" s="1"/>
  <c r="D12" i="6" s="1"/>
  <c r="D13" i="6" s="1"/>
  <c r="D15" i="6" s="1"/>
  <c r="C18" i="5"/>
  <c r="C20" i="5" s="1"/>
  <c r="C21" i="5" s="1"/>
  <c r="E21" i="4"/>
  <c r="E23" i="6" s="1"/>
  <c r="E24" i="6" s="1"/>
  <c r="E25" i="6" s="1"/>
  <c r="D8" i="5"/>
  <c r="D10" i="5" s="1"/>
  <c r="D11" i="5" s="1"/>
  <c r="D24" i="4"/>
  <c r="E22" i="4"/>
  <c r="E17" i="6" s="1"/>
  <c r="E18" i="6" s="1"/>
  <c r="E19" i="6" s="1"/>
  <c r="C34" i="6" l="1"/>
  <c r="C35" i="6" s="1"/>
  <c r="C12" i="7"/>
  <c r="C15" i="7" s="1"/>
  <c r="C17" i="7" s="1"/>
  <c r="C22" i="7" s="1"/>
  <c r="C26" i="7" s="1"/>
  <c r="D29" i="6"/>
  <c r="D20" i="7"/>
  <c r="D19" i="7"/>
  <c r="D9" i="7"/>
  <c r="E47" i="5"/>
  <c r="E49" i="5" s="1"/>
  <c r="E50" i="5" s="1"/>
  <c r="C33" i="5"/>
  <c r="C34" i="5" s="1"/>
  <c r="C35" i="5" s="1"/>
  <c r="C20" i="6" s="1"/>
  <c r="C21" i="6" s="1"/>
  <c r="D23" i="5"/>
  <c r="D25" i="5" s="1"/>
  <c r="D26" i="5" s="1"/>
  <c r="D13" i="7" s="1"/>
  <c r="D42" i="5"/>
  <c r="E25" i="4"/>
  <c r="E11" i="6" s="1"/>
  <c r="E12" i="6" s="1"/>
  <c r="E13" i="6" s="1"/>
  <c r="E15" i="6" s="1"/>
  <c r="D18" i="5"/>
  <c r="D20" i="5" s="1"/>
  <c r="D21" i="5" s="1"/>
  <c r="F21" i="4"/>
  <c r="F23" i="6" s="1"/>
  <c r="F24" i="6" s="1"/>
  <c r="F25" i="6" s="1"/>
  <c r="E8" i="5"/>
  <c r="E10" i="5" s="1"/>
  <c r="E11" i="5" s="1"/>
  <c r="E24" i="4"/>
  <c r="F22" i="4"/>
  <c r="F17" i="6" s="1"/>
  <c r="F18" i="6" s="1"/>
  <c r="F19" i="6" s="1"/>
  <c r="D34" i="6" l="1"/>
  <c r="D35" i="6" s="1"/>
  <c r="D12" i="7"/>
  <c r="D15" i="7" s="1"/>
  <c r="D17" i="7" s="1"/>
  <c r="D22" i="7" s="1"/>
  <c r="D26" i="7" s="1"/>
  <c r="C28" i="7"/>
  <c r="C30" i="7" s="1"/>
  <c r="D18" i="8" s="1"/>
  <c r="E29" i="6"/>
  <c r="E19" i="7"/>
  <c r="E9" i="7"/>
  <c r="E20" i="7"/>
  <c r="C43" i="5"/>
  <c r="C44" i="5" s="1"/>
  <c r="C45" i="5" s="1"/>
  <c r="C57" i="5" s="1"/>
  <c r="C58" i="5" s="1"/>
  <c r="C59" i="5" s="1"/>
  <c r="C26" i="6" s="1"/>
  <c r="C27" i="6" s="1"/>
  <c r="C30" i="6" s="1"/>
  <c r="C38" i="6" s="1"/>
  <c r="C40" i="6" s="1"/>
  <c r="D15" i="8" s="1"/>
  <c r="D16" i="8" s="1"/>
  <c r="F47" i="5"/>
  <c r="F49" i="5" s="1"/>
  <c r="F50" i="5" s="1"/>
  <c r="D33" i="5"/>
  <c r="D34" i="5" s="1"/>
  <c r="D35" i="5" s="1"/>
  <c r="D20" i="6" s="1"/>
  <c r="D21" i="6" s="1"/>
  <c r="E23" i="5"/>
  <c r="E25" i="5" s="1"/>
  <c r="E26" i="5" s="1"/>
  <c r="E13" i="7" s="1"/>
  <c r="E42" i="5"/>
  <c r="F25" i="4"/>
  <c r="F11" i="6" s="1"/>
  <c r="F12" i="6" s="1"/>
  <c r="F13" i="6" s="1"/>
  <c r="F15" i="6" s="1"/>
  <c r="E18" i="5"/>
  <c r="E20" i="5" s="1"/>
  <c r="E21" i="5" s="1"/>
  <c r="G21" i="4"/>
  <c r="G23" i="6" s="1"/>
  <c r="G24" i="6" s="1"/>
  <c r="G25" i="6" s="1"/>
  <c r="F8" i="5"/>
  <c r="F10" i="5" s="1"/>
  <c r="F11" i="5" s="1"/>
  <c r="F24" i="4"/>
  <c r="G22" i="4"/>
  <c r="G17" i="6" s="1"/>
  <c r="G18" i="6" s="1"/>
  <c r="G19" i="6" s="1"/>
  <c r="D23" i="8" l="1"/>
  <c r="D25" i="8" s="1"/>
  <c r="C33" i="7"/>
  <c r="C32" i="7"/>
  <c r="D28" i="7"/>
  <c r="D30" i="7" s="1"/>
  <c r="E18" i="8" s="1"/>
  <c r="E34" i="6"/>
  <c r="E35" i="6" s="1"/>
  <c r="E12" i="7"/>
  <c r="E15" i="7" s="1"/>
  <c r="E17" i="7" s="1"/>
  <c r="E22" i="7" s="1"/>
  <c r="E26" i="7" s="1"/>
  <c r="F29" i="6"/>
  <c r="F19" i="7"/>
  <c r="F9" i="7"/>
  <c r="F20" i="7"/>
  <c r="G47" i="5"/>
  <c r="G49" i="5" s="1"/>
  <c r="G50" i="5" s="1"/>
  <c r="D43" i="5"/>
  <c r="D44" i="5" s="1"/>
  <c r="D45" i="5" s="1"/>
  <c r="D57" i="5" s="1"/>
  <c r="D58" i="5" s="1"/>
  <c r="D59" i="5" s="1"/>
  <c r="D26" i="6" s="1"/>
  <c r="D27" i="6" s="1"/>
  <c r="D30" i="6" s="1"/>
  <c r="D38" i="6" s="1"/>
  <c r="D40" i="6" s="1"/>
  <c r="E15" i="8" s="1"/>
  <c r="E16" i="8" s="1"/>
  <c r="E33" i="5"/>
  <c r="E34" i="5" s="1"/>
  <c r="E35" i="5" s="1"/>
  <c r="E20" i="6" s="1"/>
  <c r="E21" i="6" s="1"/>
  <c r="F23" i="5"/>
  <c r="F25" i="5" s="1"/>
  <c r="F26" i="5" s="1"/>
  <c r="F13" i="7" s="1"/>
  <c r="F42" i="5"/>
  <c r="G25" i="4"/>
  <c r="G11" i="6" s="1"/>
  <c r="G12" i="6" s="1"/>
  <c r="G13" i="6" s="1"/>
  <c r="G15" i="6" s="1"/>
  <c r="F18" i="5"/>
  <c r="F20" i="5" s="1"/>
  <c r="F21" i="5" s="1"/>
  <c r="H21" i="4"/>
  <c r="H23" i="6" s="1"/>
  <c r="H24" i="6" s="1"/>
  <c r="H25" i="6" s="1"/>
  <c r="G8" i="5"/>
  <c r="G10" i="5" s="1"/>
  <c r="G11" i="5" s="1"/>
  <c r="H22" i="4"/>
  <c r="H17" i="6" s="1"/>
  <c r="H18" i="6" s="1"/>
  <c r="H19" i="6" s="1"/>
  <c r="G24" i="4"/>
  <c r="E23" i="8" l="1"/>
  <c r="E25" i="8" s="1"/>
  <c r="C34" i="7"/>
  <c r="D32" i="7"/>
  <c r="D33" i="7"/>
  <c r="E28" i="7"/>
  <c r="E30" i="7" s="1"/>
  <c r="F18" i="8" s="1"/>
  <c r="G29" i="6"/>
  <c r="G20" i="7"/>
  <c r="G19" i="7"/>
  <c r="G9" i="7"/>
  <c r="F34" i="6"/>
  <c r="F35" i="6" s="1"/>
  <c r="F12" i="7"/>
  <c r="F15" i="7" s="1"/>
  <c r="F17" i="7" s="1"/>
  <c r="F22" i="7" s="1"/>
  <c r="F26" i="7" s="1"/>
  <c r="E43" i="5"/>
  <c r="E44" i="5" s="1"/>
  <c r="E45" i="5" s="1"/>
  <c r="E57" i="5" s="1"/>
  <c r="E58" i="5" s="1"/>
  <c r="E59" i="5" s="1"/>
  <c r="E26" i="6" s="1"/>
  <c r="E27" i="6" s="1"/>
  <c r="E30" i="6" s="1"/>
  <c r="E38" i="6" s="1"/>
  <c r="E40" i="6" s="1"/>
  <c r="F15" i="8" s="1"/>
  <c r="F16" i="8" s="1"/>
  <c r="H47" i="5"/>
  <c r="H49" i="5" s="1"/>
  <c r="H50" i="5" s="1"/>
  <c r="F33" i="5"/>
  <c r="F34" i="5" s="1"/>
  <c r="F35" i="5" s="1"/>
  <c r="F20" i="6" s="1"/>
  <c r="F21" i="6" s="1"/>
  <c r="G23" i="5"/>
  <c r="G25" i="5" s="1"/>
  <c r="G26" i="5" s="1"/>
  <c r="G13" i="7" s="1"/>
  <c r="G42" i="5"/>
  <c r="H25" i="4"/>
  <c r="H11" i="6" s="1"/>
  <c r="H12" i="6" s="1"/>
  <c r="H13" i="6" s="1"/>
  <c r="H15" i="6" s="1"/>
  <c r="G18" i="5"/>
  <c r="G20" i="5" s="1"/>
  <c r="G21" i="5" s="1"/>
  <c r="I21" i="4"/>
  <c r="I23" i="6" s="1"/>
  <c r="I24" i="6" s="1"/>
  <c r="I25" i="6" s="1"/>
  <c r="H8" i="5"/>
  <c r="H10" i="5" s="1"/>
  <c r="H11" i="5" s="1"/>
  <c r="H24" i="4"/>
  <c r="I22" i="4"/>
  <c r="I17" i="6" s="1"/>
  <c r="I18" i="6" s="1"/>
  <c r="I19" i="6" s="1"/>
  <c r="F23" i="8" l="1"/>
  <c r="F25" i="8" s="1"/>
  <c r="D34" i="7"/>
  <c r="E33" i="7"/>
  <c r="E32" i="7"/>
  <c r="E34" i="7" s="1"/>
  <c r="F28" i="7"/>
  <c r="F30" i="7" s="1"/>
  <c r="G18" i="8" s="1"/>
  <c r="H29" i="6"/>
  <c r="H20" i="7"/>
  <c r="H19" i="7"/>
  <c r="H9" i="7"/>
  <c r="G34" i="6"/>
  <c r="G35" i="6" s="1"/>
  <c r="G12" i="7"/>
  <c r="G15" i="7" s="1"/>
  <c r="G17" i="7" s="1"/>
  <c r="G22" i="7" s="1"/>
  <c r="G26" i="7" s="1"/>
  <c r="F43" i="5"/>
  <c r="F44" i="5" s="1"/>
  <c r="F45" i="5" s="1"/>
  <c r="F57" i="5" s="1"/>
  <c r="F58" i="5" s="1"/>
  <c r="F59" i="5" s="1"/>
  <c r="F26" i="6" s="1"/>
  <c r="F27" i="6" s="1"/>
  <c r="F30" i="6" s="1"/>
  <c r="F38" i="6" s="1"/>
  <c r="F40" i="6" s="1"/>
  <c r="G15" i="8" s="1"/>
  <c r="G16" i="8" s="1"/>
  <c r="I47" i="5"/>
  <c r="I49" i="5" s="1"/>
  <c r="I50" i="5" s="1"/>
  <c r="G33" i="5"/>
  <c r="G34" i="5" s="1"/>
  <c r="G35" i="5" s="1"/>
  <c r="G20" i="6" s="1"/>
  <c r="G21" i="6" s="1"/>
  <c r="H23" i="5"/>
  <c r="H25" i="5" s="1"/>
  <c r="H26" i="5" s="1"/>
  <c r="H13" i="7" s="1"/>
  <c r="H42" i="5"/>
  <c r="I25" i="4"/>
  <c r="I11" i="6" s="1"/>
  <c r="I12" i="6" s="1"/>
  <c r="I13" i="6" s="1"/>
  <c r="I15" i="6" s="1"/>
  <c r="H18" i="5"/>
  <c r="H20" i="5" s="1"/>
  <c r="H21" i="5" s="1"/>
  <c r="J21" i="4"/>
  <c r="J23" i="6" s="1"/>
  <c r="J24" i="6" s="1"/>
  <c r="J25" i="6" s="1"/>
  <c r="I8" i="5"/>
  <c r="I10" i="5" s="1"/>
  <c r="I11" i="5" s="1"/>
  <c r="I24" i="4"/>
  <c r="J22" i="4"/>
  <c r="J17" i="6" s="1"/>
  <c r="J18" i="6" s="1"/>
  <c r="J19" i="6" s="1"/>
  <c r="G23" i="8" l="1"/>
  <c r="G25" i="8" s="1"/>
  <c r="I29" i="6"/>
  <c r="I20" i="7"/>
  <c r="I9" i="7"/>
  <c r="I19" i="7"/>
  <c r="F33" i="7"/>
  <c r="F32" i="7"/>
  <c r="G28" i="7"/>
  <c r="G30" i="7" s="1"/>
  <c r="H18" i="8" s="1"/>
  <c r="H34" i="6"/>
  <c r="H35" i="6" s="1"/>
  <c r="H12" i="7"/>
  <c r="H15" i="7" s="1"/>
  <c r="H17" i="7" s="1"/>
  <c r="H22" i="7" s="1"/>
  <c r="H26" i="7" s="1"/>
  <c r="G43" i="5"/>
  <c r="G44" i="5" s="1"/>
  <c r="G45" i="5" s="1"/>
  <c r="G57" i="5" s="1"/>
  <c r="G58" i="5" s="1"/>
  <c r="G59" i="5" s="1"/>
  <c r="G26" i="6" s="1"/>
  <c r="G27" i="6" s="1"/>
  <c r="G30" i="6" s="1"/>
  <c r="G38" i="6" s="1"/>
  <c r="G40" i="6" s="1"/>
  <c r="H15" i="8" s="1"/>
  <c r="H16" i="8" s="1"/>
  <c r="J47" i="5"/>
  <c r="J49" i="5" s="1"/>
  <c r="J50" i="5" s="1"/>
  <c r="H33" i="5"/>
  <c r="H34" i="5" s="1"/>
  <c r="H35" i="5" s="1"/>
  <c r="H20" i="6" s="1"/>
  <c r="H21" i="6" s="1"/>
  <c r="I23" i="5"/>
  <c r="I25" i="5" s="1"/>
  <c r="I26" i="5" s="1"/>
  <c r="I13" i="7" s="1"/>
  <c r="I42" i="5"/>
  <c r="J25" i="4"/>
  <c r="J11" i="6" s="1"/>
  <c r="J12" i="6" s="1"/>
  <c r="J13" i="6" s="1"/>
  <c r="J15" i="6" s="1"/>
  <c r="I18" i="5"/>
  <c r="I20" i="5" s="1"/>
  <c r="I21" i="5" s="1"/>
  <c r="K21" i="4"/>
  <c r="K23" i="6" s="1"/>
  <c r="K24" i="6" s="1"/>
  <c r="K25" i="6" s="1"/>
  <c r="J8" i="5"/>
  <c r="J10" i="5" s="1"/>
  <c r="J11" i="5" s="1"/>
  <c r="J24" i="4"/>
  <c r="K22" i="4"/>
  <c r="K17" i="6" s="1"/>
  <c r="K18" i="6" s="1"/>
  <c r="K19" i="6" s="1"/>
  <c r="H23" i="8" l="1"/>
  <c r="H25" i="8" s="1"/>
  <c r="F34" i="7"/>
  <c r="J29" i="6"/>
  <c r="J9" i="7"/>
  <c r="J20" i="7"/>
  <c r="J19" i="7"/>
  <c r="I34" i="6"/>
  <c r="I35" i="6" s="1"/>
  <c r="I12" i="7"/>
  <c r="I15" i="7" s="1"/>
  <c r="I17" i="7" s="1"/>
  <c r="I22" i="7" s="1"/>
  <c r="I26" i="7" s="1"/>
  <c r="G32" i="7"/>
  <c r="G33" i="7"/>
  <c r="H28" i="7"/>
  <c r="H30" i="7" s="1"/>
  <c r="I18" i="8" s="1"/>
  <c r="H43" i="5"/>
  <c r="H44" i="5" s="1"/>
  <c r="H45" i="5" s="1"/>
  <c r="H57" i="5" s="1"/>
  <c r="H58" i="5" s="1"/>
  <c r="H59" i="5" s="1"/>
  <c r="H26" i="6" s="1"/>
  <c r="H27" i="6" s="1"/>
  <c r="H30" i="6" s="1"/>
  <c r="H38" i="6" s="1"/>
  <c r="H40" i="6" s="1"/>
  <c r="I15" i="8" s="1"/>
  <c r="I16" i="8" s="1"/>
  <c r="K47" i="5"/>
  <c r="K49" i="5" s="1"/>
  <c r="K50" i="5" s="1"/>
  <c r="I33" i="5"/>
  <c r="I34" i="5" s="1"/>
  <c r="I35" i="5" s="1"/>
  <c r="I20" i="6" s="1"/>
  <c r="I21" i="6" s="1"/>
  <c r="J23" i="5"/>
  <c r="J25" i="5" s="1"/>
  <c r="J26" i="5" s="1"/>
  <c r="J13" i="7" s="1"/>
  <c r="J42" i="5"/>
  <c r="K25" i="4"/>
  <c r="K11" i="6" s="1"/>
  <c r="K12" i="6" s="1"/>
  <c r="K13" i="6" s="1"/>
  <c r="K15" i="6" s="1"/>
  <c r="J18" i="5"/>
  <c r="J20" i="5" s="1"/>
  <c r="J21" i="5" s="1"/>
  <c r="L21" i="4"/>
  <c r="L23" i="6" s="1"/>
  <c r="L24" i="6" s="1"/>
  <c r="L25" i="6" s="1"/>
  <c r="K8" i="5"/>
  <c r="K10" i="5" s="1"/>
  <c r="K11" i="5" s="1"/>
  <c r="K24" i="4"/>
  <c r="L22" i="4"/>
  <c r="L17" i="6" s="1"/>
  <c r="L18" i="6" s="1"/>
  <c r="L19" i="6" s="1"/>
  <c r="I23" i="8" l="1"/>
  <c r="I25" i="8" s="1"/>
  <c r="G34" i="7"/>
  <c r="I28" i="7"/>
  <c r="I30" i="7" s="1"/>
  <c r="J18" i="8" s="1"/>
  <c r="K29" i="6"/>
  <c r="K9" i="7"/>
  <c r="K20" i="7"/>
  <c r="K19" i="7"/>
  <c r="H32" i="7"/>
  <c r="H33" i="7"/>
  <c r="J34" i="6"/>
  <c r="J35" i="6" s="1"/>
  <c r="J12" i="7"/>
  <c r="J15" i="7" s="1"/>
  <c r="J17" i="7" s="1"/>
  <c r="J22" i="7" s="1"/>
  <c r="J26" i="7" s="1"/>
  <c r="L24" i="4"/>
  <c r="L23" i="5" s="1"/>
  <c r="L25" i="5" s="1"/>
  <c r="L26" i="5" s="1"/>
  <c r="I43" i="5"/>
  <c r="I44" i="5" s="1"/>
  <c r="I45" i="5" s="1"/>
  <c r="I57" i="5" s="1"/>
  <c r="I58" i="5" s="1"/>
  <c r="I59" i="5" s="1"/>
  <c r="I26" i="6" s="1"/>
  <c r="I27" i="6" s="1"/>
  <c r="I30" i="6" s="1"/>
  <c r="I38" i="6" s="1"/>
  <c r="I40" i="6" s="1"/>
  <c r="J15" i="8" s="1"/>
  <c r="J16" i="8" s="1"/>
  <c r="J33" i="5"/>
  <c r="J34" i="5" s="1"/>
  <c r="J35" i="5" s="1"/>
  <c r="J20" i="6" s="1"/>
  <c r="J21" i="6" s="1"/>
  <c r="L8" i="5"/>
  <c r="L10" i="5" s="1"/>
  <c r="L11" i="5" s="1"/>
  <c r="L47" i="5"/>
  <c r="L49" i="5" s="1"/>
  <c r="L50" i="5" s="1"/>
  <c r="K23" i="5"/>
  <c r="K25" i="5" s="1"/>
  <c r="K26" i="5" s="1"/>
  <c r="K13" i="7" s="1"/>
  <c r="K42" i="5"/>
  <c r="L25" i="4"/>
  <c r="L11" i="6" s="1"/>
  <c r="L12" i="6" s="1"/>
  <c r="L13" i="6" s="1"/>
  <c r="L15" i="6" s="1"/>
  <c r="K18" i="5"/>
  <c r="K20" i="5" s="1"/>
  <c r="K21" i="5" s="1"/>
  <c r="J23" i="8" l="1"/>
  <c r="J25" i="8" s="1"/>
  <c r="L13" i="7"/>
  <c r="H34" i="7"/>
  <c r="J28" i="7"/>
  <c r="J30" i="7" s="1"/>
  <c r="K18" i="8" s="1"/>
  <c r="I32" i="7"/>
  <c r="I33" i="7"/>
  <c r="I34" i="7"/>
  <c r="K34" i="6"/>
  <c r="K35" i="6" s="1"/>
  <c r="K12" i="7"/>
  <c r="K15" i="7" s="1"/>
  <c r="K17" i="7" s="1"/>
  <c r="K22" i="7" s="1"/>
  <c r="K26" i="7" s="1"/>
  <c r="L29" i="6"/>
  <c r="L20" i="7"/>
  <c r="L9" i="7"/>
  <c r="L19" i="7"/>
  <c r="L42" i="5"/>
  <c r="L18" i="5"/>
  <c r="L20" i="5" s="1"/>
  <c r="L21" i="5" s="1"/>
  <c r="L33" i="5" s="1"/>
  <c r="L34" i="5" s="1"/>
  <c r="L35" i="5" s="1"/>
  <c r="L20" i="6" s="1"/>
  <c r="L21" i="6" s="1"/>
  <c r="J43" i="5"/>
  <c r="J44" i="5" s="1"/>
  <c r="J45" i="5" s="1"/>
  <c r="J57" i="5" s="1"/>
  <c r="J58" i="5" s="1"/>
  <c r="J59" i="5" s="1"/>
  <c r="J26" i="6" s="1"/>
  <c r="J27" i="6" s="1"/>
  <c r="J30" i="6" s="1"/>
  <c r="J38" i="6" s="1"/>
  <c r="J40" i="6" s="1"/>
  <c r="K15" i="8" s="1"/>
  <c r="K16" i="8" s="1"/>
  <c r="K33" i="5"/>
  <c r="K34" i="5" s="1"/>
  <c r="K35" i="5" s="1"/>
  <c r="K20" i="6" s="1"/>
  <c r="K21" i="6" s="1"/>
  <c r="K23" i="8" l="1"/>
  <c r="K25" i="8" s="1"/>
  <c r="J32" i="7"/>
  <c r="J33" i="7"/>
  <c r="K28" i="7"/>
  <c r="K30" i="7"/>
  <c r="L18" i="8" s="1"/>
  <c r="L34" i="6"/>
  <c r="L35" i="6" s="1"/>
  <c r="L12" i="7"/>
  <c r="L15" i="7" s="1"/>
  <c r="L17" i="7" s="1"/>
  <c r="L22" i="7" s="1"/>
  <c r="L26" i="7" s="1"/>
  <c r="L43" i="5"/>
  <c r="L44" i="5" s="1"/>
  <c r="L45" i="5" s="1"/>
  <c r="L57" i="5" s="1"/>
  <c r="L58" i="5" s="1"/>
  <c r="L59" i="5" s="1"/>
  <c r="L26" i="6" s="1"/>
  <c r="L27" i="6" s="1"/>
  <c r="L30" i="6" s="1"/>
  <c r="L38" i="6" s="1"/>
  <c r="K43" i="5"/>
  <c r="K44" i="5" s="1"/>
  <c r="K45" i="5" s="1"/>
  <c r="K57" i="5" s="1"/>
  <c r="K58" i="5" s="1"/>
  <c r="K59" i="5" s="1"/>
  <c r="K26" i="6" s="1"/>
  <c r="K27" i="6" s="1"/>
  <c r="K30" i="6" s="1"/>
  <c r="K38" i="6" s="1"/>
  <c r="J34" i="7" l="1"/>
  <c r="L28" i="7"/>
  <c r="L30" i="7" s="1"/>
  <c r="M18" i="8" s="1"/>
  <c r="K32" i="7"/>
  <c r="K33" i="7"/>
  <c r="L40" i="6"/>
  <c r="M15" i="8" s="1"/>
  <c r="M16" i="8" s="1"/>
  <c r="K40" i="6"/>
  <c r="L15" i="8" s="1"/>
  <c r="L16" i="8" s="1"/>
  <c r="L23" i="8" s="1"/>
  <c r="L25" i="8" s="1"/>
  <c r="K34" i="7" l="1"/>
  <c r="M23" i="8"/>
  <c r="M25" i="8" s="1"/>
  <c r="L32" i="7"/>
  <c r="L33" i="7"/>
  <c r="G29" i="8" l="1"/>
  <c r="L34" i="7"/>
  <c r="C29" i="8"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USER</author>
    <author xml:space="preserve"> Luis</author>
  </authors>
  <commentList>
    <comment ref="B4" authorId="0" shapeId="0" xr:uid="{CEA9F11C-04DF-4B0E-921A-D9ED388EBD5E}">
      <text>
        <r>
          <rPr>
            <b/>
            <sz val="9"/>
            <color indexed="81"/>
            <rFont val="Tahoma"/>
            <family val="2"/>
          </rPr>
          <t>Las unidades de proceso poseen una Capacidad Nominal ( TM/dia, TM/año, etc ) y que significa la producción durante el periodo en que la unidad opera a plena capacidad durante todos los días.</t>
        </r>
      </text>
    </comment>
    <comment ref="I4" authorId="0" shapeId="0" xr:uid="{D3AB8839-E03D-45D2-A21C-EDD1A35F6938}">
      <text>
        <r>
          <rPr>
            <b/>
            <sz val="9"/>
            <color indexed="81"/>
            <rFont val="Tahoma"/>
            <family val="2"/>
          </rPr>
          <t>Generalmente la plantas químicas no operan durante los 365 días debido a las paradas por inspección y/o mantenimiento que se programan en forma anual. Los días de operación de la planta ( días operativos ) serán los 365 días del año menos los días programados de parada para mantenimiento e inspección. A esa diferencia se le denomina Factor de Servicio</t>
        </r>
      </text>
    </comment>
    <comment ref="B38" authorId="1" shapeId="0" xr:uid="{DF965E34-49B2-4EFC-A5F1-4668BBFB3EDF}">
      <text>
        <r>
          <rPr>
            <b/>
            <sz val="7"/>
            <color indexed="81"/>
            <rFont val="Tahoma"/>
            <family val="2"/>
          </rPr>
          <t>La Depreciación</t>
        </r>
        <r>
          <rPr>
            <sz val="7"/>
            <color indexed="81"/>
            <rFont val="Tahoma"/>
            <family val="2"/>
          </rPr>
          <t xml:space="preserve"> representa la manera y proporción de envejecimiento, desgaste, o agotamiento del capital fijo. 
</t>
        </r>
        <r>
          <rPr>
            <b/>
            <sz val="7"/>
            <color indexed="81"/>
            <rFont val="Tahoma"/>
            <family val="2"/>
          </rPr>
          <t>Depreciación  Lineal</t>
        </r>
        <r>
          <rPr>
            <sz val="7"/>
            <color indexed="81"/>
            <rFont val="Tahoma"/>
            <family val="2"/>
          </rPr>
          <t xml:space="preserve">
Este método es de uso común en muchos países y considera que la Depreciación es constante durante los N años de operación.
</t>
        </r>
      </text>
    </comment>
    <comment ref="D38" authorId="1" shapeId="0" xr:uid="{F4A202FB-0430-47F1-84D3-0A15F371D9BD}">
      <text>
        <r>
          <rPr>
            <b/>
            <sz val="7"/>
            <color indexed="81"/>
            <rFont val="Tahoma"/>
            <family val="2"/>
          </rPr>
          <t>Valor de Rescate</t>
        </r>
        <r>
          <rPr>
            <sz val="7"/>
            <color indexed="81"/>
            <rFont val="Tahoma"/>
            <family val="2"/>
          </rPr>
          <t xml:space="preserve">
Es la porción no depreciable del Capital Fijo, dentro de este Valor de Rescate se encuentra el valor del terreno.</t>
        </r>
      </text>
    </comment>
    <comment ref="F42" authorId="1" shapeId="0" xr:uid="{03450AE9-1FE2-4496-AB25-8FA320926628}">
      <text>
        <r>
          <rPr>
            <b/>
            <sz val="7"/>
            <color indexed="81"/>
            <rFont val="Tahoma"/>
            <family val="2"/>
          </rPr>
          <t xml:space="preserve">Tasa de Descuento ( TD ) </t>
        </r>
        <r>
          <rPr>
            <sz val="7"/>
            <color indexed="81"/>
            <rFont val="Tahoma"/>
            <family val="2"/>
          </rPr>
          <t xml:space="preserve">
Corresponde al costo medio de las diferentes fuentes de financiamiento que utiliza una empresa para ejecutar sus proyectos. Se define como la mínima rentabilidad o retorno de los diferentes proyectos, para que los proyectos sean aceptados deben tener una rentabilidad superior a la Tasa de Descuento.
Desde otro punto de vista, se le define como la rentabilidad de la mejor alternativa actual 
( en ejecución o por ejcutarse ) fácilmente realizable. Si la rentabilidad de un proyecto es inferior a la de la alternativa actual, el proyecto no será aceptado, Tasa de Descuento es una medida de rentabilidad referencial.</t>
        </r>
        <r>
          <rPr>
            <b/>
            <sz val="8"/>
            <color indexed="81"/>
            <rFont val="Tahoma"/>
          </rPr>
          <t xml:space="preserve">
</t>
        </r>
        <r>
          <rPr>
            <sz val="8"/>
            <color indexed="81"/>
            <rFont val="Tahoma"/>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xml:space="preserve"> Luis</author>
  </authors>
  <commentList>
    <comment ref="B29" authorId="0" shapeId="0" xr:uid="{00000000-0006-0000-0000-00000A000000}">
      <text>
        <r>
          <rPr>
            <b/>
            <sz val="7"/>
            <color indexed="81"/>
            <rFont val="Tahoma"/>
            <family val="2"/>
          </rPr>
          <t>Valor Presente Neto (VPN)</t>
        </r>
        <r>
          <rPr>
            <sz val="7"/>
            <color indexed="81"/>
            <rFont val="Tahoma"/>
            <family val="2"/>
          </rPr>
          <t xml:space="preserve">
También es conocido como Valor Actual neto (VAN) y es la suma actualizada con la Tasa de descuento (TD) de los Flujos Netos de Fondos (FNF’s) de todo el horizonte de planeamiento, los parámetros del VPN son la TD y el año al cual se actualizan los FNF’s, generalmente el año cero. Este criterio de evaluación de inversiones mide la rentabilidad absoluta (expresada en rentabilidad absoluta (expresada en unidades monetarias), fija la prioridad u orden de mérito cuando se dispone de varias alternativas y también  es utilizado para determinar el tamaño o escala óptima de un proyecto.
</t>
        </r>
        <r>
          <rPr>
            <u/>
            <sz val="7"/>
            <color indexed="81"/>
            <rFont val="Tahoma"/>
            <family val="2"/>
          </rPr>
          <t>Criterio</t>
        </r>
        <r>
          <rPr>
            <sz val="7"/>
            <color indexed="81"/>
            <rFont val="Tahoma"/>
            <family val="2"/>
          </rPr>
          <t>: los proyectos serán rentables si VPN &gt; 0  y los mejores proyectos serán aquellos que tengan el más alto VPN.</t>
        </r>
        <r>
          <rPr>
            <sz val="8"/>
            <color indexed="81"/>
            <rFont val="Tahoma"/>
          </rPr>
          <t xml:space="preserve">
</t>
        </r>
      </text>
    </comment>
    <comment ref="E29" authorId="0" shapeId="0" xr:uid="{00000000-0006-0000-0000-00000B000000}">
      <text>
        <r>
          <rPr>
            <b/>
            <sz val="7"/>
            <color indexed="81"/>
            <rFont val="Tahoma"/>
            <family val="2"/>
          </rPr>
          <t xml:space="preserve">Tasa Interna de Retorno ( TIR ) </t>
        </r>
        <r>
          <rPr>
            <sz val="7"/>
            <color indexed="81"/>
            <rFont val="Tahoma"/>
            <family val="2"/>
          </rPr>
          <t xml:space="preserve">
La Tasa interna de Retorno es una medida relativa de la rentabilidad y es aquella Tasa que hace que el VPN sea cero. Este criterio mide la rentabilidad y fija prioridad, su aplicación es limitada cuando se trata de proyectos excluyentes precisamente por que proporciona rentabilidad relativa en lugar de absoluta.
</t>
        </r>
        <r>
          <rPr>
            <u/>
            <sz val="7"/>
            <color indexed="81"/>
            <rFont val="Tahoma"/>
            <family val="2"/>
          </rPr>
          <t>Criterio</t>
        </r>
        <r>
          <rPr>
            <sz val="7"/>
            <color indexed="81"/>
            <rFont val="Tahoma"/>
            <family val="2"/>
          </rPr>
          <t>: Los proyectos serán rentables si el valor de la TIR &gt; TD. Dado que es una medida relativa de rentabilidad, proyectos con altos valores de TIR no necesariamente significa que sean los mejores.</t>
        </r>
        <r>
          <rPr>
            <sz val="8"/>
            <color indexed="81"/>
            <rFont val="Tahoma"/>
          </rPr>
          <t xml:space="preserve">
</t>
        </r>
      </text>
    </comment>
  </commentList>
</comments>
</file>

<file path=xl/sharedStrings.xml><?xml version="1.0" encoding="utf-8"?>
<sst xmlns="http://schemas.openxmlformats.org/spreadsheetml/2006/main" count="197" uniqueCount="138">
  <si>
    <t>RENTABILIDAD DE UN PROYECTO</t>
  </si>
  <si>
    <t>US$ del Año 0</t>
  </si>
  <si>
    <t>Planta de Acetona</t>
  </si>
  <si>
    <t>Planta de MIBK</t>
  </si>
  <si>
    <t>de operación</t>
  </si>
  <si>
    <t>de construcción</t>
  </si>
  <si>
    <t xml:space="preserve">Depreciación lineal sin valor de rescate </t>
  </si>
  <si>
    <t>Amortización constante.</t>
  </si>
  <si>
    <t>Año</t>
  </si>
  <si>
    <t>IPA</t>
  </si>
  <si>
    <t>MIBK</t>
  </si>
  <si>
    <t>La Planta operará a plena capacidad y los inventarios de materia prima, productos en proceso y productos terminados se generarán en el período de prueba y de puesta en marcha del proyecto, con lo cual el volumen de ventas será igual a la producción</t>
  </si>
  <si>
    <t>PRODUCCION</t>
  </si>
  <si>
    <t>M.P.REQUERIDA</t>
  </si>
  <si>
    <t>Acetona</t>
  </si>
  <si>
    <t>* DC : Dias calendario</t>
  </si>
  <si>
    <t>1 año =</t>
  </si>
  <si>
    <t>Ventas MTM/DC</t>
  </si>
  <si>
    <t>Precio MUS$/TM</t>
  </si>
  <si>
    <t>MMUS$/DC</t>
  </si>
  <si>
    <t>MMUS$/año</t>
  </si>
  <si>
    <t>Mat. Prima (IPA)</t>
  </si>
  <si>
    <t>MTM/DC</t>
  </si>
  <si>
    <t>MUS$/TM</t>
  </si>
  <si>
    <t>Costos Variables</t>
  </si>
  <si>
    <t>TABLA N° 2</t>
  </si>
  <si>
    <t>TABLA N° 1</t>
  </si>
  <si>
    <t>TABLA N° 3</t>
  </si>
  <si>
    <t>TABLA N° 4</t>
  </si>
  <si>
    <t>TABLA N° 5</t>
  </si>
  <si>
    <t>MUS$/DC</t>
  </si>
  <si>
    <t>US$/TM</t>
  </si>
  <si>
    <t>Mano de Obra</t>
  </si>
  <si>
    <t>Mantenimiento</t>
  </si>
  <si>
    <t>Seguros</t>
  </si>
  <si>
    <t>Total Fijos</t>
  </si>
  <si>
    <t>TABLA N° 6</t>
  </si>
  <si>
    <t>Mat. Prima (acetona)</t>
  </si>
  <si>
    <t>TABLA N° 7</t>
  </si>
  <si>
    <t>CAPITAL DE TRABAJO</t>
  </si>
  <si>
    <t>ACTIVO CIRCULANTE</t>
  </si>
  <si>
    <t>* DO : Dias ordinarios</t>
  </si>
  <si>
    <t>PASIVO CIRCULANTE</t>
  </si>
  <si>
    <t>MTM/DO</t>
  </si>
  <si>
    <t>MTM/año</t>
  </si>
  <si>
    <t>INCREMENTO</t>
  </si>
  <si>
    <t>TOTAL A.C.</t>
  </si>
  <si>
    <t>TOTAL P.C.</t>
  </si>
  <si>
    <t>COSTOS DE PRODUCCION</t>
  </si>
  <si>
    <t>ESTADO DE PERDIDAS Y GANANCIAS</t>
  </si>
  <si>
    <t>TABLA N° 8</t>
  </si>
  <si>
    <t>INGRESOS</t>
  </si>
  <si>
    <t>EGRESOS</t>
  </si>
  <si>
    <t>Materia Prima</t>
  </si>
  <si>
    <t>Costos Fijos</t>
  </si>
  <si>
    <t>G. DE PRODUCC.</t>
  </si>
  <si>
    <t>UTILIDAD BRUTA</t>
  </si>
  <si>
    <t>G. De Ventas</t>
  </si>
  <si>
    <t>G. Administrativ.</t>
  </si>
  <si>
    <t>U. DE OPERACIÓN</t>
  </si>
  <si>
    <t>Depreciación</t>
  </si>
  <si>
    <t>RENTA NETA</t>
  </si>
  <si>
    <t>UTILIDAD NETA</t>
  </si>
  <si>
    <t>Reserva Legal</t>
  </si>
  <si>
    <t>Util. Retenida</t>
  </si>
  <si>
    <t xml:space="preserve">Costos Fijos (MMUS$/TM) </t>
  </si>
  <si>
    <t>DIVIDENDOS</t>
  </si>
  <si>
    <t>TABLA N° 9</t>
  </si>
  <si>
    <t>INVERSIONES</t>
  </si>
  <si>
    <t>Cap. Fijo Propio</t>
  </si>
  <si>
    <t>TOT. INVERSION</t>
  </si>
  <si>
    <t>DEPRECIACION</t>
  </si>
  <si>
    <t xml:space="preserve">FLUJO NETO DE FONDOS </t>
  </si>
  <si>
    <t>FNF</t>
  </si>
  <si>
    <t>TIR (%)      =</t>
  </si>
  <si>
    <t>Instalación de una Planta de MIBK (Metil, Isobutil Cetona) a partir del IPA (Alcohol Isopropilico) vía acetona</t>
  </si>
  <si>
    <t>CONDICIONES GENERALES</t>
  </si>
  <si>
    <t>Capacidad Nominal</t>
  </si>
  <si>
    <t>Factor de Servicio</t>
  </si>
  <si>
    <t>IPA para producir Acetona</t>
  </si>
  <si>
    <t>Acetona para producir MIBK</t>
  </si>
  <si>
    <t>Capital Fijo del año 0</t>
  </si>
  <si>
    <t>INSTALACIÓN DE UNA PLANTA DE MIBK A PARTIR DEL IPA VÍA ACETONA</t>
  </si>
  <si>
    <t>Costos de Operación</t>
  </si>
  <si>
    <t>Variables US$/TM</t>
  </si>
  <si>
    <t>Mano de Obra US$/TM</t>
  </si>
  <si>
    <t>Otros Costos y Gastos</t>
  </si>
  <si>
    <t>Mantenimiento anual</t>
  </si>
  <si>
    <t>Gastos de Ventas</t>
  </si>
  <si>
    <t>Gastos Administrativos</t>
  </si>
  <si>
    <t>de la inversión</t>
  </si>
  <si>
    <t>de las ventas</t>
  </si>
  <si>
    <t>Capital de Trabajo</t>
  </si>
  <si>
    <t>Financiamiento</t>
  </si>
  <si>
    <t>Materias Primas en Toneladas Métricas (TM)</t>
  </si>
  <si>
    <t>Cuentas por Cobrar</t>
  </si>
  <si>
    <t>Cuentas por Pagar</t>
  </si>
  <si>
    <t>de Inventario de Materia Prima</t>
  </si>
  <si>
    <t>de Inventario de Productos en Proceso</t>
  </si>
  <si>
    <t>de Inventario de Productos Terminados</t>
  </si>
  <si>
    <t>de Ventas</t>
  </si>
  <si>
    <t>de Materia Prima</t>
  </si>
  <si>
    <t>Prestamo</t>
  </si>
  <si>
    <t>Plazo para amortizar</t>
  </si>
  <si>
    <t>Forma de Pago</t>
  </si>
  <si>
    <t>Tasa de Interes anual</t>
  </si>
  <si>
    <t>Otras Condiciones generales</t>
  </si>
  <si>
    <t>Impuesto a la renta</t>
  </si>
  <si>
    <t>Utilidad Neta como reserva legal</t>
  </si>
  <si>
    <t>Utilidad Retenida</t>
  </si>
  <si>
    <t>Tasa de Inflación anual</t>
  </si>
  <si>
    <t>MATERIA PRIMA Y PRODUCCIÓN</t>
  </si>
  <si>
    <t>Condiciones</t>
  </si>
  <si>
    <t>VENTAS Y COSTOS DE PRODUCCIÓN</t>
  </si>
  <si>
    <r>
      <t xml:space="preserve">Valor de Ventas MIBK </t>
    </r>
    <r>
      <rPr>
        <b/>
        <sz val="11"/>
        <color rgb="FFC00000"/>
        <rFont val="Arial"/>
        <family val="2"/>
      </rPr>
      <t>(US$ del Año 0)</t>
    </r>
  </si>
  <si>
    <r>
      <t xml:space="preserve">Precios de Materia Prima y de Producto </t>
    </r>
    <r>
      <rPr>
        <b/>
        <sz val="11"/>
        <color rgb="FFC00000"/>
        <rFont val="Arial"/>
        <family val="2"/>
      </rPr>
      <t>(MUS$ del Año 0)</t>
    </r>
  </si>
  <si>
    <r>
      <t xml:space="preserve">Programa de Producción y Requerimientos </t>
    </r>
    <r>
      <rPr>
        <b/>
        <sz val="11"/>
        <color rgb="FFC00000"/>
        <rFont val="Arial"/>
        <family val="2"/>
      </rPr>
      <t>(Miles de TM/DC)</t>
    </r>
  </si>
  <si>
    <r>
      <t xml:space="preserve">Costos de Producción de Acetona </t>
    </r>
    <r>
      <rPr>
        <b/>
        <sz val="11"/>
        <color rgb="FFC00000"/>
        <rFont val="Arial"/>
        <family val="2"/>
      </rPr>
      <t>(US$ del Año 0)</t>
    </r>
  </si>
  <si>
    <r>
      <t xml:space="preserve">Costos de Producción de MIBK </t>
    </r>
    <r>
      <rPr>
        <b/>
        <sz val="11"/>
        <color rgb="FFC00000"/>
        <rFont val="Arial"/>
        <family val="2"/>
      </rPr>
      <t>(US$ del Año 0)</t>
    </r>
  </si>
  <si>
    <r>
      <t xml:space="preserve">Capital de Trabajo </t>
    </r>
    <r>
      <rPr>
        <b/>
        <sz val="11"/>
        <color rgb="FFC00000"/>
        <rFont val="Arial"/>
        <family val="2"/>
      </rPr>
      <t>(US$ del Año 0)</t>
    </r>
  </si>
  <si>
    <r>
      <t xml:space="preserve">El siguiente cuadro es el FLUJO DE CAJA PROYECTADO en Evaluación Económica, el cual nos dará los valores del </t>
    </r>
    <r>
      <rPr>
        <b/>
        <sz val="10"/>
        <color rgb="FFC00000"/>
        <rFont val="Arial"/>
        <family val="2"/>
      </rPr>
      <t xml:space="preserve">"Flujo Neto de Fondos" (FNF) </t>
    </r>
    <r>
      <rPr>
        <b/>
        <sz val="10"/>
        <rFont val="Arial"/>
        <family val="2"/>
      </rPr>
      <t xml:space="preserve">para cada uno de los 10 primeros años del proyecto. Estos valores nos servirán para el cálculo de la </t>
    </r>
    <r>
      <rPr>
        <b/>
        <sz val="10"/>
        <color theme="9"/>
        <rFont val="Arial"/>
        <family val="2"/>
      </rPr>
      <t>Rentabilidad del Proyecto</t>
    </r>
    <r>
      <rPr>
        <b/>
        <sz val="10"/>
        <rFont val="Arial"/>
        <family val="2"/>
      </rPr>
      <t xml:space="preserve"> que se encuentra reflejado en los valores del </t>
    </r>
    <r>
      <rPr>
        <b/>
        <sz val="10"/>
        <color rgb="FFC00000"/>
        <rFont val="Arial"/>
        <family val="2"/>
      </rPr>
      <t>"Valor Presente Neto" (VPN)</t>
    </r>
    <r>
      <rPr>
        <b/>
        <sz val="10"/>
        <rFont val="Arial"/>
        <family val="2"/>
      </rPr>
      <t xml:space="preserve"> y la </t>
    </r>
    <r>
      <rPr>
        <b/>
        <sz val="10"/>
        <color rgb="FFC00000"/>
        <rFont val="Arial"/>
        <family val="2"/>
      </rPr>
      <t>"Tasa Interna de Retorno" (TIR)</t>
    </r>
  </si>
  <si>
    <t>FLUJO DE CAJA PROYECTADO Y RENTABILIDAD</t>
  </si>
  <si>
    <r>
      <t>D</t>
    </r>
    <r>
      <rPr>
        <sz val="10"/>
        <rFont val="Arial"/>
        <family val="2"/>
      </rPr>
      <t xml:space="preserve"> Cap. Trabajo</t>
    </r>
  </si>
  <si>
    <r>
      <t xml:space="preserve">RENTABILIDAD DEL PROYECTO </t>
    </r>
    <r>
      <rPr>
        <b/>
        <sz val="11"/>
        <color rgb="FFC00000"/>
        <rFont val="Arial"/>
        <family val="2"/>
      </rPr>
      <t>VPN-TIR</t>
    </r>
  </si>
  <si>
    <t>Tasa de Descuento</t>
  </si>
  <si>
    <r>
      <t>FNF</t>
    </r>
    <r>
      <rPr>
        <b/>
        <vertAlign val="subscript"/>
        <sz val="10"/>
        <rFont val="Arial"/>
        <family val="2"/>
      </rPr>
      <t xml:space="preserve">j </t>
    </r>
    <r>
      <rPr>
        <b/>
        <sz val="10"/>
        <rFont val="Arial"/>
        <family val="2"/>
      </rPr>
      <t>/ (1+TD)</t>
    </r>
    <r>
      <rPr>
        <b/>
        <vertAlign val="superscript"/>
        <sz val="10"/>
        <rFont val="Arial"/>
        <family val="2"/>
      </rPr>
      <t>j</t>
    </r>
  </si>
  <si>
    <r>
      <t>VPN</t>
    </r>
    <r>
      <rPr>
        <b/>
        <vertAlign val="subscript"/>
        <sz val="14"/>
        <rFont val="Arial"/>
        <family val="2"/>
      </rPr>
      <t xml:space="preserve">15%,0 </t>
    </r>
    <r>
      <rPr>
        <b/>
        <sz val="14"/>
        <rFont val="Arial"/>
        <family val="2"/>
      </rPr>
      <t xml:space="preserve">   =</t>
    </r>
  </si>
  <si>
    <r>
      <t xml:space="preserve">EE-PP-GG Evaluación Económica </t>
    </r>
    <r>
      <rPr>
        <b/>
        <sz val="11"/>
        <color rgb="FFC00000"/>
        <rFont val="Arial"/>
        <family val="2"/>
      </rPr>
      <t>(MMUS$ del Año 0)</t>
    </r>
  </si>
  <si>
    <r>
      <t xml:space="preserve">Flujo de Caja Proyectado Evaluación Económica </t>
    </r>
    <r>
      <rPr>
        <b/>
        <sz val="11"/>
        <color rgb="FFC00000"/>
        <rFont val="Arial"/>
        <family val="2"/>
      </rPr>
      <t>(MMUS$ del Año 0)</t>
    </r>
  </si>
  <si>
    <t>DESCARGA AQUÍ TAMBIÉN LA PLANTILLA DE MANTENIMIENTO PREVENTIVO DE EQUIPOS Y MAQUINARIA</t>
  </si>
  <si>
    <t>DESCARGA TAMBIÉN EL GANT PARA PROGRAMAR ACTIVIDADES Y TAREAS DIAARIAS Y POR SEMANA</t>
  </si>
  <si>
    <t>DESCARGA TAMBIÉN LA PLANTILLA PARA EL CONTROL DIARIO Y MENSUAL DE ASISTENCIA DE PERSONAL</t>
  </si>
  <si>
    <t>DESCARGA TAMBIÉN LA PLANTILLA DE PRESUPUESTO DE FINANZAS PERSONALES MENSUAL Y ANUAL</t>
  </si>
  <si>
    <t>DESCARGA TAMBIÉN LA PLANTILLA PARA GENERAR REPORTES DE CLIMA LABORAL EN EL ÁREA DE RRHH</t>
  </si>
  <si>
    <t>DESCARGA TAMBIÉN EL PLANIFICADOR MENSUAL - CALENDARIO AGENDA</t>
  </si>
  <si>
    <t>DESCARGA TAMBIÉN LA PLANTILLA PARA EL CONTROL DEL SUEÑO Y DE LAS EMOCIONES MENSUAL Y ANUAL</t>
  </si>
  <si>
    <t>DESCARGA TAMBIÉN EL FLUJO DE CAJA DIARIO Y MENSUAL</t>
  </si>
  <si>
    <t>RENTABILIDAD DE UN PROYECTO EDITABLE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</si>
</sst>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5">
    <numFmt numFmtId="164" formatCode="0.0%"/>
    <numFmt numFmtId="165" formatCode="#,##0&quot; TM/año&quot;"/>
    <numFmt numFmtId="166" formatCode="0.00&quot; TM de IPA/TM de Acetona&quot;"/>
    <numFmt numFmtId="167" formatCode="0.00&quot; TM de Acetona/TM de MIBK&quot;"/>
    <numFmt numFmtId="168" formatCode="0&quot; MMUS$&quot;"/>
    <numFmt numFmtId="169" formatCode="0&quot; años&quot;"/>
    <numFmt numFmtId="170" formatCode="0&quot; año&quot;"/>
    <numFmt numFmtId="171" formatCode="0&quot; días&quot;"/>
    <numFmt numFmtId="172" formatCode="0&quot; días &quot;"/>
    <numFmt numFmtId="173" formatCode="0&quot; MMUS$ del año 0&quot;"/>
    <numFmt numFmtId="174" formatCode="0&quot; DC&quot;"/>
    <numFmt numFmtId="175" formatCode="0.0"/>
    <numFmt numFmtId="176" formatCode="0.0_);\(0.0\)"/>
    <numFmt numFmtId="177" formatCode="#,##0;[Red]#,##0"/>
    <numFmt numFmtId="178" formatCode="0.0_);[Red]\(0.0\)"/>
  </numFmts>
  <fonts count="34" x14ac:knownFonts="1">
    <font>
      <sz val="10"/>
      <name val="Arial"/>
    </font>
    <font>
      <sz val="11"/>
      <color theme="1"/>
      <name val="Century Gothic"/>
      <family val="2"/>
      <scheme val="minor"/>
    </font>
    <font>
      <sz val="10"/>
      <name val="Arial"/>
    </font>
    <font>
      <b/>
      <sz val="10"/>
      <color indexed="18"/>
      <name val="Arial"/>
      <family val="2"/>
    </font>
    <font>
      <sz val="9"/>
      <name val="Arial"/>
      <family val="2"/>
    </font>
    <font>
      <sz val="10"/>
      <name val="Arial"/>
      <family val="2"/>
    </font>
    <font>
      <b/>
      <sz val="10"/>
      <name val="Arial"/>
      <family val="2"/>
    </font>
    <font>
      <b/>
      <sz val="8"/>
      <name val="Arial"/>
      <family val="2"/>
    </font>
    <font>
      <b/>
      <sz val="9"/>
      <name val="Arial"/>
      <family val="2"/>
    </font>
    <font>
      <sz val="7"/>
      <color indexed="81"/>
      <name val="Tahoma"/>
      <family val="2"/>
    </font>
    <font>
      <b/>
      <sz val="7"/>
      <color indexed="81"/>
      <name val="Tahoma"/>
      <family val="2"/>
    </font>
    <font>
      <b/>
      <sz val="8"/>
      <color indexed="81"/>
      <name val="Tahoma"/>
    </font>
    <font>
      <sz val="8"/>
      <color indexed="81"/>
      <name val="Tahoma"/>
    </font>
    <font>
      <u/>
      <sz val="7"/>
      <color indexed="81"/>
      <name val="Tahoma"/>
      <family val="2"/>
    </font>
    <font>
      <sz val="10"/>
      <color theme="0"/>
      <name val="Arial"/>
      <family val="2"/>
    </font>
    <font>
      <b/>
      <sz val="28"/>
      <color theme="0"/>
      <name val="Arial"/>
      <family val="2"/>
    </font>
    <font>
      <sz val="18"/>
      <color theme="0"/>
      <name val="Arial"/>
      <family val="2"/>
    </font>
    <font>
      <b/>
      <sz val="9"/>
      <color indexed="81"/>
      <name val="Tahoma"/>
      <family val="2"/>
    </font>
    <font>
      <b/>
      <sz val="10"/>
      <color rgb="FFC00000"/>
      <name val="Arial"/>
      <family val="2"/>
    </font>
    <font>
      <b/>
      <sz val="11"/>
      <color rgb="FFC00000"/>
      <name val="Arial"/>
      <family val="2"/>
    </font>
    <font>
      <sz val="20"/>
      <color theme="0"/>
      <name val="Arial"/>
      <family val="2"/>
    </font>
    <font>
      <b/>
      <sz val="10"/>
      <color theme="9" tint="-0.249977111117893"/>
      <name val="Arial"/>
      <family val="2"/>
    </font>
    <font>
      <b/>
      <sz val="9"/>
      <color theme="0"/>
      <name val="Arial"/>
      <family val="2"/>
    </font>
    <font>
      <b/>
      <sz val="10"/>
      <color theme="0"/>
      <name val="Arial"/>
      <family val="2"/>
    </font>
    <font>
      <sz val="6"/>
      <name val="Arial"/>
      <family val="2"/>
    </font>
    <font>
      <b/>
      <sz val="11"/>
      <color theme="9" tint="-0.249977111117893"/>
      <name val="Arial"/>
      <family val="2"/>
    </font>
    <font>
      <b/>
      <sz val="10"/>
      <color theme="9"/>
      <name val="Arial"/>
      <family val="2"/>
    </font>
    <font>
      <sz val="10"/>
      <name val="Symbol"/>
      <family val="1"/>
      <charset val="2"/>
    </font>
    <font>
      <b/>
      <vertAlign val="subscript"/>
      <sz val="10"/>
      <name val="Arial"/>
      <family val="2"/>
    </font>
    <font>
      <b/>
      <vertAlign val="superscript"/>
      <sz val="10"/>
      <name val="Arial"/>
      <family val="2"/>
    </font>
    <font>
      <b/>
      <sz val="14"/>
      <name val="Arial"/>
      <family val="2"/>
    </font>
    <font>
      <b/>
      <vertAlign val="subscript"/>
      <sz val="14"/>
      <name val="Arial"/>
      <family val="2"/>
    </font>
    <font>
      <b/>
      <sz val="28"/>
      <name val="Century Gothic"/>
      <family val="2"/>
      <scheme val="minor"/>
    </font>
    <font>
      <b/>
      <sz val="18"/>
      <color theme="0"/>
      <name val="Century Gothic"/>
      <family val="2"/>
      <scheme val="minor"/>
    </font>
  </fonts>
  <fills count="39">
    <fill>
      <patternFill patternType="none"/>
    </fill>
    <fill>
      <patternFill patternType="gray125"/>
    </fill>
    <fill>
      <patternFill patternType="solid">
        <fgColor indexed="47"/>
        <bgColor indexed="64"/>
      </patternFill>
    </fill>
    <fill>
      <patternFill patternType="solid">
        <fgColor indexed="41"/>
        <bgColor indexed="64"/>
      </patternFill>
    </fill>
    <fill>
      <patternFill patternType="solid">
        <fgColor indexed="42"/>
        <bgColor indexed="64"/>
      </patternFill>
    </fill>
    <fill>
      <patternFill patternType="solid">
        <fgColor indexed="13"/>
        <bgColor indexed="64"/>
      </patternFill>
    </fill>
    <fill>
      <patternFill patternType="solid">
        <fgColor theme="8" tint="0.59999389629810485"/>
        <bgColor indexed="64"/>
      </patternFill>
    </fill>
    <fill>
      <patternFill patternType="solid">
        <fgColor theme="2" tint="0.39997558519241921"/>
        <bgColor indexed="64"/>
      </patternFill>
    </fill>
    <fill>
      <patternFill patternType="solid">
        <fgColor theme="3"/>
        <bgColor indexed="64"/>
      </patternFill>
    </fill>
    <fill>
      <patternFill patternType="solid">
        <fgColor theme="6" tint="0.79998168889431442"/>
        <bgColor indexed="64"/>
      </patternFill>
    </fill>
    <fill>
      <patternFill patternType="solid">
        <fgColor theme="4" tint="0.59999389629810485"/>
        <bgColor indexed="64"/>
      </patternFill>
    </fill>
    <fill>
      <patternFill patternType="solid">
        <fgColor theme="4"/>
        <bgColor indexed="64"/>
      </patternFill>
    </fill>
    <fill>
      <patternFill patternType="solid">
        <fgColor theme="5" tint="0.79998168889431442"/>
        <bgColor indexed="64"/>
      </patternFill>
    </fill>
    <fill>
      <patternFill patternType="solid">
        <fgColor theme="9"/>
        <bgColor indexed="64"/>
      </patternFill>
    </fill>
    <fill>
      <patternFill patternType="solid">
        <fgColor theme="7" tint="0.79998168889431442"/>
        <bgColor indexed="64"/>
      </patternFill>
    </fill>
    <fill>
      <patternFill patternType="solid">
        <fgColor theme="7"/>
        <bgColor indexed="64"/>
      </patternFill>
    </fill>
    <fill>
      <patternFill patternType="solid">
        <fgColor rgb="FFCCFFFF"/>
        <bgColor indexed="64"/>
      </patternFill>
    </fill>
    <fill>
      <patternFill patternType="solid">
        <fgColor rgb="FFCCFFCC"/>
        <bgColor indexed="64"/>
      </patternFill>
    </fill>
    <fill>
      <patternFill patternType="solid">
        <fgColor rgb="FFFFFFCC"/>
        <bgColor indexed="64"/>
      </patternFill>
    </fill>
    <fill>
      <patternFill patternType="solid">
        <fgColor rgb="FFFFC000"/>
        <bgColor indexed="64"/>
      </patternFill>
    </fill>
    <fill>
      <patternFill patternType="solid">
        <fgColor theme="6" tint="0.59999389629810485"/>
        <bgColor indexed="64"/>
      </patternFill>
    </fill>
    <fill>
      <patternFill patternType="solid">
        <fgColor theme="9" tint="0.59999389629810485"/>
        <bgColor indexed="64"/>
      </patternFill>
    </fill>
    <fill>
      <patternFill patternType="solid">
        <fgColor theme="6" tint="0.39997558519241921"/>
        <bgColor indexed="64"/>
      </patternFill>
    </fill>
    <fill>
      <patternFill patternType="solid">
        <fgColor theme="9" tint="0.79998168889431442"/>
        <bgColor indexed="64"/>
      </patternFill>
    </fill>
    <fill>
      <patternFill patternType="solid">
        <fgColor theme="7" tint="0.59999389629810485"/>
        <bgColor indexed="64"/>
      </patternFill>
    </fill>
    <fill>
      <patternFill patternType="solid">
        <fgColor theme="7" tint="0.39997558519241921"/>
        <bgColor indexed="64"/>
      </patternFill>
    </fill>
    <fill>
      <patternFill patternType="solid">
        <fgColor theme="0" tint="-4.9989318521683403E-2"/>
        <bgColor indexed="64"/>
      </patternFill>
    </fill>
    <fill>
      <patternFill patternType="solid">
        <fgColor rgb="FFC00000"/>
        <bgColor indexed="64"/>
      </patternFill>
    </fill>
    <fill>
      <patternFill patternType="solid">
        <fgColor rgb="FFFFCCCC"/>
        <bgColor indexed="64"/>
      </patternFill>
    </fill>
    <fill>
      <patternFill patternType="solid">
        <fgColor theme="8"/>
        <bgColor indexed="64"/>
      </patternFill>
    </fill>
    <fill>
      <patternFill patternType="solid">
        <fgColor theme="7" tint="-0.249977111117893"/>
        <bgColor indexed="64"/>
      </patternFill>
    </fill>
    <fill>
      <patternFill patternType="solid">
        <fgColor theme="5"/>
        <bgColor indexed="64"/>
      </patternFill>
    </fill>
    <fill>
      <patternFill patternType="solid">
        <fgColor rgb="FFFF7C80"/>
        <bgColor indexed="64"/>
      </patternFill>
    </fill>
    <fill>
      <patternFill patternType="solid">
        <fgColor theme="6" tint="-0.499984740745262"/>
        <bgColor indexed="64"/>
      </patternFill>
    </fill>
    <fill>
      <patternFill patternType="solid">
        <fgColor rgb="FFFF0000"/>
        <bgColor indexed="64"/>
      </patternFill>
    </fill>
    <fill>
      <patternFill patternType="solid">
        <fgColor theme="2" tint="-0.499984740745262"/>
        <bgColor indexed="64"/>
      </patternFill>
    </fill>
    <fill>
      <patternFill patternType="solid">
        <fgColor theme="6"/>
        <bgColor indexed="64"/>
      </patternFill>
    </fill>
    <fill>
      <patternFill patternType="solid">
        <fgColor theme="9" tint="-0.249977111117893"/>
        <bgColor indexed="64"/>
      </patternFill>
    </fill>
    <fill>
      <patternFill patternType="solid">
        <fgColor theme="4" tint="-0.249977111117893"/>
        <bgColor indexed="64"/>
      </patternFill>
    </fill>
  </fills>
  <borders count="5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hair">
        <color indexed="64"/>
      </bottom>
      <diagonal/>
    </border>
    <border>
      <left style="thin">
        <color indexed="64"/>
      </left>
      <right style="thin">
        <color indexed="64"/>
      </right>
      <top style="thin">
        <color indexed="64"/>
      </top>
      <bottom style="hair">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bottom style="thin">
        <color indexed="64"/>
      </bottom>
      <diagonal/>
    </border>
    <border>
      <left/>
      <right style="medium">
        <color indexed="64"/>
      </right>
      <top style="medium">
        <color indexed="64"/>
      </top>
      <bottom style="medium">
        <color indexed="64"/>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style="thin">
        <color indexed="64"/>
      </left>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diagonal/>
    </border>
    <border>
      <left style="thin">
        <color indexed="64"/>
      </left>
      <right style="medium">
        <color indexed="64"/>
      </right>
      <top style="thin">
        <color indexed="64"/>
      </top>
      <bottom/>
      <diagonal/>
    </border>
    <border>
      <left style="medium">
        <color indexed="64"/>
      </left>
      <right/>
      <top/>
      <bottom style="medium">
        <color indexed="64"/>
      </bottom>
      <diagonal/>
    </border>
    <border>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thin">
        <color indexed="64"/>
      </top>
      <bottom style="hair">
        <color indexed="64"/>
      </bottom>
      <diagonal/>
    </border>
    <border>
      <left style="thin">
        <color indexed="64"/>
      </left>
      <right style="medium">
        <color indexed="64"/>
      </right>
      <top style="thin">
        <color indexed="64"/>
      </top>
      <bottom style="hair">
        <color indexed="64"/>
      </bottom>
      <diagonal/>
    </border>
    <border>
      <left style="medium">
        <color indexed="64"/>
      </left>
      <right style="thin">
        <color indexed="64"/>
      </right>
      <top style="hair">
        <color indexed="64"/>
      </top>
      <bottom style="medium">
        <color indexed="64"/>
      </bottom>
      <diagonal/>
    </border>
    <border>
      <left style="thin">
        <color indexed="64"/>
      </left>
      <right style="thin">
        <color indexed="64"/>
      </right>
      <top style="hair">
        <color indexed="64"/>
      </top>
      <bottom style="medium">
        <color indexed="64"/>
      </bottom>
      <diagonal/>
    </border>
    <border>
      <left style="thin">
        <color indexed="64"/>
      </left>
      <right style="medium">
        <color indexed="64"/>
      </right>
      <top style="hair">
        <color indexed="64"/>
      </top>
      <bottom style="medium">
        <color indexed="64"/>
      </bottom>
      <diagonal/>
    </border>
    <border>
      <left style="medium">
        <color indexed="64"/>
      </left>
      <right style="thin">
        <color indexed="64"/>
      </right>
      <top/>
      <bottom style="hair">
        <color indexed="64"/>
      </bottom>
      <diagonal/>
    </border>
    <border>
      <left style="thin">
        <color indexed="64"/>
      </left>
      <right style="medium">
        <color indexed="64"/>
      </right>
      <top/>
      <bottom style="hair">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medium">
        <color theme="0"/>
      </right>
      <top style="medium">
        <color indexed="64"/>
      </top>
      <bottom style="medium">
        <color indexed="64"/>
      </bottom>
      <diagonal/>
    </border>
    <border>
      <left style="medium">
        <color theme="0"/>
      </left>
      <right style="medium">
        <color theme="0"/>
      </right>
      <top style="medium">
        <color indexed="64"/>
      </top>
      <bottom style="medium">
        <color indexed="64"/>
      </bottom>
      <diagonal/>
    </border>
    <border>
      <left style="medium">
        <color theme="0"/>
      </left>
      <right style="medium">
        <color indexed="64"/>
      </right>
      <top style="medium">
        <color indexed="64"/>
      </top>
      <bottom style="medium">
        <color indexed="64"/>
      </bottom>
      <diagonal/>
    </border>
    <border>
      <left style="medium">
        <color indexed="64"/>
      </left>
      <right style="thin">
        <color indexed="64"/>
      </right>
      <top/>
      <bottom style="medium">
        <color indexed="64"/>
      </bottom>
      <diagonal/>
    </border>
    <border>
      <left style="medium">
        <color indexed="64"/>
      </left>
      <right style="thin">
        <color indexed="64"/>
      </right>
      <top/>
      <bottom/>
      <diagonal/>
    </border>
    <border>
      <left style="thin">
        <color indexed="64"/>
      </left>
      <right style="thin">
        <color indexed="64"/>
      </right>
      <top/>
      <bottom/>
      <diagonal/>
    </border>
    <border>
      <left style="thin">
        <color indexed="64"/>
      </left>
      <right style="medium">
        <color indexed="64"/>
      </right>
      <top/>
      <bottom/>
      <diagonal/>
    </border>
  </borders>
  <cellStyleXfs count="4">
    <xf numFmtId="0" fontId="0" fillId="0" borderId="0"/>
    <xf numFmtId="9" fontId="2" fillId="0" borderId="0" applyFont="0" applyFill="0" applyBorder="0" applyAlignment="0" applyProtection="0"/>
    <xf numFmtId="0" fontId="1" fillId="0" borderId="0"/>
    <xf numFmtId="0" fontId="1" fillId="0" borderId="0"/>
  </cellStyleXfs>
  <cellXfs count="303">
    <xf numFmtId="0" fontId="0" fillId="0" borderId="0" xfId="0"/>
    <xf numFmtId="0" fontId="0" fillId="7" borderId="0" xfId="0" applyFill="1"/>
    <xf numFmtId="0" fontId="14" fillId="8" borderId="0" xfId="0" applyFont="1" applyFill="1"/>
    <xf numFmtId="0" fontId="0" fillId="9" borderId="0" xfId="0" applyFill="1"/>
    <xf numFmtId="0" fontId="0" fillId="10" borderId="0" xfId="0" applyFill="1"/>
    <xf numFmtId="0" fontId="0" fillId="0" borderId="0" xfId="0" applyAlignment="1">
      <alignment vertical="center"/>
    </xf>
    <xf numFmtId="0" fontId="18" fillId="0" borderId="0" xfId="0" applyFont="1" applyAlignment="1">
      <alignment horizontal="center" vertical="center"/>
    </xf>
    <xf numFmtId="0" fontId="0" fillId="0" borderId="0" xfId="0" applyAlignment="1">
      <alignment vertical="center" wrapText="1"/>
    </xf>
    <xf numFmtId="2" fontId="5" fillId="3" borderId="1" xfId="0" applyNumberFormat="1" applyFont="1" applyFill="1" applyBorder="1" applyAlignment="1">
      <alignment horizontal="center" vertical="center"/>
    </xf>
    <xf numFmtId="2" fontId="5" fillId="4" borderId="1" xfId="0" applyNumberFormat="1" applyFont="1" applyFill="1" applyBorder="1" applyAlignment="1">
      <alignment horizontal="center" vertical="center"/>
    </xf>
    <xf numFmtId="0" fontId="8" fillId="0" borderId="0" xfId="0" applyFont="1" applyAlignment="1">
      <alignment vertical="center"/>
    </xf>
    <xf numFmtId="0" fontId="5" fillId="3" borderId="18" xfId="0" applyFont="1" applyFill="1" applyBorder="1" applyAlignment="1">
      <alignment horizontal="center" vertical="center"/>
    </xf>
    <xf numFmtId="0" fontId="5" fillId="3" borderId="16" xfId="0" applyFont="1" applyFill="1" applyBorder="1" applyAlignment="1">
      <alignment horizontal="center" vertical="center"/>
    </xf>
    <xf numFmtId="2" fontId="5" fillId="3" borderId="17" xfId="0" applyNumberFormat="1" applyFont="1" applyFill="1" applyBorder="1" applyAlignment="1">
      <alignment horizontal="center" vertical="center"/>
    </xf>
    <xf numFmtId="0" fontId="5" fillId="4" borderId="18" xfId="0" applyFont="1" applyFill="1" applyBorder="1" applyAlignment="1">
      <alignment horizontal="center" vertical="center"/>
    </xf>
    <xf numFmtId="2" fontId="5" fillId="4" borderId="19" xfId="0" applyNumberFormat="1" applyFont="1" applyFill="1" applyBorder="1" applyAlignment="1">
      <alignment horizontal="center" vertical="center"/>
    </xf>
    <xf numFmtId="2" fontId="5" fillId="4" borderId="20" xfId="0" applyNumberFormat="1" applyFont="1" applyFill="1" applyBorder="1" applyAlignment="1">
      <alignment horizontal="center" vertical="center"/>
    </xf>
    <xf numFmtId="0" fontId="5" fillId="4" borderId="16" xfId="0" applyFont="1" applyFill="1" applyBorder="1" applyAlignment="1">
      <alignment horizontal="center" vertical="center"/>
    </xf>
    <xf numFmtId="2" fontId="5" fillId="4" borderId="17" xfId="0" applyNumberFormat="1" applyFont="1" applyFill="1" applyBorder="1" applyAlignment="1">
      <alignment horizontal="center" vertical="center"/>
    </xf>
    <xf numFmtId="0" fontId="5" fillId="2" borderId="18" xfId="0" applyFont="1" applyFill="1" applyBorder="1" applyAlignment="1">
      <alignment horizontal="center" vertical="center"/>
    </xf>
    <xf numFmtId="2" fontId="5" fillId="2" borderId="19" xfId="0" applyNumberFormat="1" applyFont="1" applyFill="1" applyBorder="1" applyAlignment="1">
      <alignment horizontal="center" vertical="center"/>
    </xf>
    <xf numFmtId="2" fontId="5" fillId="2" borderId="20" xfId="0" applyNumberFormat="1" applyFont="1" applyFill="1" applyBorder="1" applyAlignment="1">
      <alignment horizontal="center" vertical="center"/>
    </xf>
    <xf numFmtId="0" fontId="7" fillId="0" borderId="0" xfId="0" applyFont="1"/>
    <xf numFmtId="0" fontId="5" fillId="2" borderId="38" xfId="0" applyFont="1" applyFill="1" applyBorder="1" applyAlignment="1">
      <alignment horizontal="center" vertical="center"/>
    </xf>
    <xf numFmtId="0" fontId="0" fillId="0" borderId="27" xfId="0" applyBorder="1"/>
    <xf numFmtId="0" fontId="0" fillId="0" borderId="28" xfId="0" applyBorder="1"/>
    <xf numFmtId="0" fontId="18" fillId="0" borderId="27" xfId="0" applyFont="1" applyBorder="1" applyAlignment="1">
      <alignment horizontal="center" vertical="center"/>
    </xf>
    <xf numFmtId="0" fontId="21" fillId="0" borderId="0" xfId="0" applyFont="1" applyAlignment="1">
      <alignment vertical="center"/>
    </xf>
    <xf numFmtId="0" fontId="6" fillId="0" borderId="0" xfId="0" applyFont="1" applyAlignment="1">
      <alignment horizontal="center" vertical="center"/>
    </xf>
    <xf numFmtId="0" fontId="5" fillId="0" borderId="0" xfId="0" applyFont="1" applyAlignment="1">
      <alignment vertical="center"/>
    </xf>
    <xf numFmtId="0" fontId="5" fillId="0" borderId="0" xfId="0" applyFont="1" applyAlignment="1">
      <alignment horizontal="left" vertical="center" indent="1"/>
    </xf>
    <xf numFmtId="0" fontId="4" fillId="0" borderId="0" xfId="0" applyFont="1" applyAlignment="1">
      <alignment horizontal="left" vertical="center" indent="1"/>
    </xf>
    <xf numFmtId="0" fontId="4" fillId="0" borderId="0" xfId="0" applyFont="1"/>
    <xf numFmtId="0" fontId="4" fillId="0" borderId="0" xfId="0" applyFont="1" applyAlignment="1">
      <alignment horizontal="right" vertical="center" indent="1"/>
    </xf>
    <xf numFmtId="0" fontId="6" fillId="0" borderId="0" xfId="0" applyFont="1" applyAlignment="1">
      <alignment horizontal="right" vertical="center" indent="1"/>
    </xf>
    <xf numFmtId="0" fontId="18" fillId="0" borderId="34" xfId="0" applyFont="1" applyBorder="1" applyAlignment="1">
      <alignment horizontal="center" vertical="center"/>
    </xf>
    <xf numFmtId="0" fontId="0" fillId="0" borderId="40" xfId="0" applyBorder="1" applyAlignment="1">
      <alignment vertical="center"/>
    </xf>
    <xf numFmtId="0" fontId="0" fillId="0" borderId="40" xfId="0" applyBorder="1"/>
    <xf numFmtId="0" fontId="0" fillId="0" borderId="41" xfId="0" applyBorder="1"/>
    <xf numFmtId="0" fontId="0" fillId="0" borderId="28" xfId="0" applyBorder="1" applyAlignment="1">
      <alignment vertical="center" wrapText="1"/>
    </xf>
    <xf numFmtId="0" fontId="8" fillId="0" borderId="0" xfId="0" applyFont="1" applyAlignment="1">
      <alignment horizontal="right"/>
    </xf>
    <xf numFmtId="2" fontId="5" fillId="3" borderId="3" xfId="0" applyNumberFormat="1" applyFont="1" applyFill="1" applyBorder="1" applyAlignment="1">
      <alignment horizontal="center" vertical="center"/>
    </xf>
    <xf numFmtId="0" fontId="5" fillId="3" borderId="42" xfId="0" applyFont="1" applyFill="1" applyBorder="1" applyAlignment="1">
      <alignment vertical="center"/>
    </xf>
    <xf numFmtId="2" fontId="5" fillId="3" borderId="43" xfId="0" applyNumberFormat="1" applyFont="1" applyFill="1" applyBorder="1" applyAlignment="1">
      <alignment horizontal="center" vertical="center"/>
    </xf>
    <xf numFmtId="0" fontId="5" fillId="3" borderId="44" xfId="0" applyFont="1" applyFill="1" applyBorder="1" applyAlignment="1">
      <alignment vertical="center"/>
    </xf>
    <xf numFmtId="2" fontId="5" fillId="3" borderId="45" xfId="0" applyNumberFormat="1" applyFont="1" applyFill="1" applyBorder="1" applyAlignment="1">
      <alignment horizontal="center" vertical="center"/>
    </xf>
    <xf numFmtId="2" fontId="5" fillId="3" borderId="46" xfId="0" applyNumberFormat="1" applyFont="1" applyFill="1" applyBorder="1" applyAlignment="1">
      <alignment horizontal="center" vertical="center"/>
    </xf>
    <xf numFmtId="0" fontId="25" fillId="0" borderId="0" xfId="0" applyFont="1" applyAlignment="1">
      <alignment vertical="center"/>
    </xf>
    <xf numFmtId="0" fontId="23" fillId="11" borderId="49" xfId="0" applyFont="1" applyFill="1" applyBorder="1" applyAlignment="1">
      <alignment horizontal="center" vertical="center"/>
    </xf>
    <xf numFmtId="0" fontId="23" fillId="11" borderId="50" xfId="0" applyFont="1" applyFill="1" applyBorder="1" applyAlignment="1">
      <alignment horizontal="center" vertical="center"/>
    </xf>
    <xf numFmtId="0" fontId="23" fillId="11" borderId="51" xfId="0" applyFont="1" applyFill="1" applyBorder="1" applyAlignment="1">
      <alignment horizontal="center" vertical="center"/>
    </xf>
    <xf numFmtId="0" fontId="5" fillId="4" borderId="16" xfId="0" applyFont="1" applyFill="1" applyBorder="1" applyAlignment="1">
      <alignment vertical="center"/>
    </xf>
    <xf numFmtId="0" fontId="6" fillId="20" borderId="18" xfId="0" applyFont="1" applyFill="1" applyBorder="1" applyAlignment="1">
      <alignment vertical="center"/>
    </xf>
    <xf numFmtId="175" fontId="6" fillId="20" borderId="19" xfId="0" applyNumberFormat="1" applyFont="1" applyFill="1" applyBorder="1" applyAlignment="1">
      <alignment horizontal="center" vertical="center"/>
    </xf>
    <xf numFmtId="175" fontId="6" fillId="20" borderId="20" xfId="0" applyNumberFormat="1" applyFont="1" applyFill="1" applyBorder="1" applyAlignment="1">
      <alignment horizontal="center" vertical="center"/>
    </xf>
    <xf numFmtId="0" fontId="6" fillId="23" borderId="47" xfId="0" applyFont="1" applyFill="1" applyBorder="1" applyAlignment="1">
      <alignment vertical="center"/>
    </xf>
    <xf numFmtId="2" fontId="6" fillId="23" borderId="2" xfId="0" applyNumberFormat="1" applyFont="1" applyFill="1" applyBorder="1" applyAlignment="1">
      <alignment horizontal="center" vertical="center"/>
    </xf>
    <xf numFmtId="2" fontId="6" fillId="23" borderId="48" xfId="0" applyNumberFormat="1" applyFont="1" applyFill="1" applyBorder="1" applyAlignment="1">
      <alignment horizontal="center" vertical="center"/>
    </xf>
    <xf numFmtId="0" fontId="6" fillId="23" borderId="44" xfId="0" applyFont="1" applyFill="1" applyBorder="1" applyAlignment="1">
      <alignment vertical="center"/>
    </xf>
    <xf numFmtId="175" fontId="6" fillId="23" borderId="45" xfId="0" applyNumberFormat="1" applyFont="1" applyFill="1" applyBorder="1" applyAlignment="1">
      <alignment horizontal="center" vertical="center"/>
    </xf>
    <xf numFmtId="175" fontId="6" fillId="23" borderId="46" xfId="0" applyNumberFormat="1" applyFont="1" applyFill="1" applyBorder="1" applyAlignment="1">
      <alignment horizontal="center" vertical="center"/>
    </xf>
    <xf numFmtId="0" fontId="6" fillId="20" borderId="16" xfId="0" applyFont="1" applyFill="1" applyBorder="1" applyAlignment="1">
      <alignment vertical="center"/>
    </xf>
    <xf numFmtId="175" fontId="6" fillId="20" borderId="1" xfId="0" applyNumberFormat="1" applyFont="1" applyFill="1" applyBorder="1" applyAlignment="1">
      <alignment horizontal="center" vertical="center"/>
    </xf>
    <xf numFmtId="175" fontId="6" fillId="20" borderId="17" xfId="0" applyNumberFormat="1" applyFont="1" applyFill="1" applyBorder="1" applyAlignment="1">
      <alignment horizontal="center" vertical="center"/>
    </xf>
    <xf numFmtId="2" fontId="6" fillId="20" borderId="1" xfId="0" applyNumberFormat="1" applyFont="1" applyFill="1" applyBorder="1" applyAlignment="1">
      <alignment horizontal="center" vertical="center"/>
    </xf>
    <xf numFmtId="2" fontId="6" fillId="20" borderId="17" xfId="0" applyNumberFormat="1" applyFont="1" applyFill="1" applyBorder="1" applyAlignment="1">
      <alignment horizontal="center" vertical="center"/>
    </xf>
    <xf numFmtId="2" fontId="6" fillId="20" borderId="19" xfId="0" applyNumberFormat="1" applyFont="1" applyFill="1" applyBorder="1" applyAlignment="1">
      <alignment horizontal="center" vertical="center"/>
    </xf>
    <xf numFmtId="2" fontId="6" fillId="20" borderId="20" xfId="0" applyNumberFormat="1" applyFont="1" applyFill="1" applyBorder="1" applyAlignment="1">
      <alignment horizontal="center" vertical="center"/>
    </xf>
    <xf numFmtId="0" fontId="24" fillId="0" borderId="28" xfId="0" applyFont="1" applyBorder="1" applyAlignment="1">
      <alignment vertical="center"/>
    </xf>
    <xf numFmtId="0" fontId="23" fillId="13" borderId="21" xfId="0" applyFont="1" applyFill="1" applyBorder="1" applyAlignment="1">
      <alignment horizontal="center" vertical="center"/>
    </xf>
    <xf numFmtId="0" fontId="23" fillId="13" borderId="22" xfId="0" applyFont="1" applyFill="1" applyBorder="1" applyAlignment="1">
      <alignment horizontal="center" vertical="center"/>
    </xf>
    <xf numFmtId="0" fontId="23" fillId="13" borderId="23" xfId="0" applyFont="1" applyFill="1" applyBorder="1" applyAlignment="1">
      <alignment horizontal="center" vertical="center"/>
    </xf>
    <xf numFmtId="0" fontId="23" fillId="13" borderId="49" xfId="0" applyFont="1" applyFill="1" applyBorder="1" applyAlignment="1">
      <alignment horizontal="center" vertical="center"/>
    </xf>
    <xf numFmtId="0" fontId="23" fillId="13" borderId="50" xfId="0" applyFont="1" applyFill="1" applyBorder="1" applyAlignment="1">
      <alignment horizontal="center" vertical="center"/>
    </xf>
    <xf numFmtId="0" fontId="23" fillId="13" borderId="51" xfId="0" applyFont="1" applyFill="1" applyBorder="1" applyAlignment="1">
      <alignment horizontal="center" vertical="center"/>
    </xf>
    <xf numFmtId="0" fontId="23" fillId="15" borderId="21" xfId="0" applyFont="1" applyFill="1" applyBorder="1" applyAlignment="1">
      <alignment horizontal="center" vertical="center"/>
    </xf>
    <xf numFmtId="0" fontId="23" fillId="15" borderId="22" xfId="0" applyFont="1" applyFill="1" applyBorder="1" applyAlignment="1">
      <alignment horizontal="center" vertical="center"/>
    </xf>
    <xf numFmtId="0" fontId="23" fillId="15" borderId="23" xfId="0" applyFont="1" applyFill="1" applyBorder="1" applyAlignment="1">
      <alignment horizontal="center" vertical="center"/>
    </xf>
    <xf numFmtId="0" fontId="5" fillId="16" borderId="16" xfId="0" applyFont="1" applyFill="1" applyBorder="1" applyAlignment="1">
      <alignment vertical="center"/>
    </xf>
    <xf numFmtId="2" fontId="5" fillId="16" borderId="1" xfId="0" applyNumberFormat="1" applyFont="1" applyFill="1" applyBorder="1" applyAlignment="1">
      <alignment horizontal="center" vertical="center"/>
    </xf>
    <xf numFmtId="2" fontId="5" fillId="16" borderId="17" xfId="0" applyNumberFormat="1" applyFont="1" applyFill="1" applyBorder="1" applyAlignment="1">
      <alignment horizontal="center" vertical="center"/>
    </xf>
    <xf numFmtId="0" fontId="6" fillId="6" borderId="18" xfId="0" applyFont="1" applyFill="1" applyBorder="1" applyAlignment="1">
      <alignment vertical="center"/>
    </xf>
    <xf numFmtId="175" fontId="6" fillId="6" borderId="19" xfId="0" applyNumberFormat="1" applyFont="1" applyFill="1" applyBorder="1" applyAlignment="1">
      <alignment horizontal="center" vertical="center"/>
    </xf>
    <xf numFmtId="175" fontId="6" fillId="6" borderId="20" xfId="0" applyNumberFormat="1" applyFont="1" applyFill="1" applyBorder="1" applyAlignment="1">
      <alignment horizontal="center" vertical="center"/>
    </xf>
    <xf numFmtId="0" fontId="6" fillId="6" borderId="16" xfId="0" applyFont="1" applyFill="1" applyBorder="1" applyAlignment="1">
      <alignment vertical="center"/>
    </xf>
    <xf numFmtId="175" fontId="6" fillId="6" borderId="1" xfId="0" applyNumberFormat="1" applyFont="1" applyFill="1" applyBorder="1" applyAlignment="1">
      <alignment horizontal="center" vertical="center"/>
    </xf>
    <xf numFmtId="175" fontId="6" fillId="6" borderId="17" xfId="0" applyNumberFormat="1" applyFont="1" applyFill="1" applyBorder="1" applyAlignment="1">
      <alignment horizontal="center" vertical="center"/>
    </xf>
    <xf numFmtId="2" fontId="6" fillId="6" borderId="1" xfId="0" applyNumberFormat="1" applyFont="1" applyFill="1" applyBorder="1" applyAlignment="1">
      <alignment horizontal="center" vertical="center"/>
    </xf>
    <xf numFmtId="2" fontId="6" fillId="6" borderId="17" xfId="0" applyNumberFormat="1" applyFont="1" applyFill="1" applyBorder="1" applyAlignment="1">
      <alignment horizontal="center" vertical="center"/>
    </xf>
    <xf numFmtId="2" fontId="6" fillId="6" borderId="19" xfId="0" applyNumberFormat="1" applyFont="1" applyFill="1" applyBorder="1" applyAlignment="1">
      <alignment horizontal="center" vertical="center"/>
    </xf>
    <xf numFmtId="2" fontId="6" fillId="6" borderId="20" xfId="0" applyNumberFormat="1" applyFont="1" applyFill="1" applyBorder="1" applyAlignment="1">
      <alignment horizontal="center" vertical="center"/>
    </xf>
    <xf numFmtId="0" fontId="6" fillId="5" borderId="18" xfId="0" applyFont="1" applyFill="1" applyBorder="1" applyAlignment="1">
      <alignment vertical="center"/>
    </xf>
    <xf numFmtId="175" fontId="6" fillId="5" borderId="19" xfId="0" applyNumberFormat="1" applyFont="1" applyFill="1" applyBorder="1" applyAlignment="1">
      <alignment horizontal="center" vertical="center"/>
    </xf>
    <xf numFmtId="175" fontId="6" fillId="5" borderId="20" xfId="0" applyNumberFormat="1" applyFont="1" applyFill="1" applyBorder="1" applyAlignment="1">
      <alignment horizontal="center" vertical="center"/>
    </xf>
    <xf numFmtId="0" fontId="6" fillId="25" borderId="18" xfId="0" applyFont="1" applyFill="1" applyBorder="1" applyAlignment="1">
      <alignment vertical="center"/>
    </xf>
    <xf numFmtId="175" fontId="6" fillId="25" borderId="19" xfId="0" applyNumberFormat="1" applyFont="1" applyFill="1" applyBorder="1" applyAlignment="1">
      <alignment horizontal="center" vertical="center"/>
    </xf>
    <xf numFmtId="175" fontId="6" fillId="25" borderId="20" xfId="0" applyNumberFormat="1" applyFont="1" applyFill="1" applyBorder="1" applyAlignment="1">
      <alignment horizontal="center" vertical="center"/>
    </xf>
    <xf numFmtId="0" fontId="6" fillId="26" borderId="16" xfId="0" applyFont="1" applyFill="1" applyBorder="1" applyAlignment="1">
      <alignment vertical="center"/>
    </xf>
    <xf numFmtId="2" fontId="5" fillId="26" borderId="1" xfId="0" applyNumberFormat="1" applyFont="1" applyFill="1" applyBorder="1" applyAlignment="1">
      <alignment horizontal="center" vertical="center"/>
    </xf>
    <xf numFmtId="2" fontId="5" fillId="26" borderId="17" xfId="0" applyNumberFormat="1" applyFont="1" applyFill="1" applyBorder="1" applyAlignment="1">
      <alignment horizontal="center" vertical="center"/>
    </xf>
    <xf numFmtId="175" fontId="5" fillId="26" borderId="1" xfId="0" applyNumberFormat="1" applyFont="1" applyFill="1" applyBorder="1" applyAlignment="1">
      <alignment horizontal="center" vertical="center"/>
    </xf>
    <xf numFmtId="175" fontId="5" fillId="26" borderId="17" xfId="0" applyNumberFormat="1" applyFont="1" applyFill="1" applyBorder="1" applyAlignment="1">
      <alignment horizontal="center" vertical="center"/>
    </xf>
    <xf numFmtId="0" fontId="6" fillId="5" borderId="21" xfId="0" applyFont="1" applyFill="1" applyBorder="1" applyAlignment="1">
      <alignment vertical="center"/>
    </xf>
    <xf numFmtId="175" fontId="6" fillId="5" borderId="22" xfId="0" applyNumberFormat="1" applyFont="1" applyFill="1" applyBorder="1" applyAlignment="1">
      <alignment horizontal="center" vertical="center"/>
    </xf>
    <xf numFmtId="175" fontId="6" fillId="5" borderId="23" xfId="0" applyNumberFormat="1" applyFont="1" applyFill="1" applyBorder="1" applyAlignment="1">
      <alignment horizontal="center" vertical="center"/>
    </xf>
    <xf numFmtId="0" fontId="23" fillId="15" borderId="21" xfId="0" applyFont="1" applyFill="1" applyBorder="1" applyAlignment="1">
      <alignment vertical="center"/>
    </xf>
    <xf numFmtId="175" fontId="23" fillId="15" borderId="22" xfId="0" applyNumberFormat="1" applyFont="1" applyFill="1" applyBorder="1" applyAlignment="1">
      <alignment horizontal="center" vertical="center"/>
    </xf>
    <xf numFmtId="175" fontId="23" fillId="15" borderId="23" xfId="0" applyNumberFormat="1" applyFont="1" applyFill="1" applyBorder="1" applyAlignment="1">
      <alignment horizontal="center" vertical="center"/>
    </xf>
    <xf numFmtId="0" fontId="23" fillId="8" borderId="52" xfId="0" applyFont="1" applyFill="1" applyBorder="1" applyAlignment="1">
      <alignment horizontal="center" vertical="center"/>
    </xf>
    <xf numFmtId="0" fontId="23" fillId="8" borderId="53" xfId="0" applyFont="1" applyFill="1" applyBorder="1" applyAlignment="1">
      <alignment horizontal="center" vertical="center"/>
    </xf>
    <xf numFmtId="0" fontId="23" fillId="8" borderId="54" xfId="0" applyFont="1" applyFill="1" applyBorder="1" applyAlignment="1">
      <alignment horizontal="center" vertical="center"/>
    </xf>
    <xf numFmtId="0" fontId="6" fillId="21" borderId="18" xfId="0" applyFont="1" applyFill="1" applyBorder="1" applyAlignment="1">
      <alignment vertical="center"/>
    </xf>
    <xf numFmtId="175" fontId="6" fillId="21" borderId="19" xfId="0" applyNumberFormat="1" applyFont="1" applyFill="1" applyBorder="1" applyAlignment="1">
      <alignment horizontal="center" vertical="center"/>
    </xf>
    <xf numFmtId="175" fontId="6" fillId="21" borderId="20" xfId="0" applyNumberFormat="1" applyFont="1" applyFill="1" applyBorder="1" applyAlignment="1">
      <alignment horizontal="center" vertical="center"/>
    </xf>
    <xf numFmtId="0" fontId="23" fillId="13" borderId="21" xfId="0" applyFont="1" applyFill="1" applyBorder="1" applyAlignment="1">
      <alignment vertical="center"/>
    </xf>
    <xf numFmtId="175" fontId="23" fillId="13" borderId="22" xfId="0" applyNumberFormat="1" applyFont="1" applyFill="1" applyBorder="1" applyAlignment="1">
      <alignment horizontal="center" vertical="center"/>
    </xf>
    <xf numFmtId="175" fontId="23" fillId="13" borderId="23" xfId="0" applyNumberFormat="1" applyFont="1" applyFill="1" applyBorder="1" applyAlignment="1">
      <alignment horizontal="center" vertical="center"/>
    </xf>
    <xf numFmtId="0" fontId="6" fillId="10" borderId="55" xfId="0" applyFont="1" applyFill="1" applyBorder="1" applyAlignment="1">
      <alignment vertical="center"/>
    </xf>
    <xf numFmtId="175" fontId="6" fillId="10" borderId="36" xfId="0" applyNumberFormat="1" applyFont="1" applyFill="1" applyBorder="1" applyAlignment="1">
      <alignment horizontal="center" vertical="center"/>
    </xf>
    <xf numFmtId="175" fontId="6" fillId="10" borderId="37" xfId="0" applyNumberFormat="1" applyFont="1" applyFill="1" applyBorder="1" applyAlignment="1">
      <alignment horizontal="center" vertical="center"/>
    </xf>
    <xf numFmtId="0" fontId="6" fillId="10" borderId="56" xfId="0" applyFont="1" applyFill="1" applyBorder="1" applyAlignment="1">
      <alignment vertical="center"/>
    </xf>
    <xf numFmtId="175" fontId="6" fillId="10" borderId="57" xfId="0" applyNumberFormat="1" applyFont="1" applyFill="1" applyBorder="1" applyAlignment="1">
      <alignment horizontal="center" vertical="center"/>
    </xf>
    <xf numFmtId="175" fontId="6" fillId="10" borderId="58" xfId="0" applyNumberFormat="1" applyFont="1" applyFill="1" applyBorder="1" applyAlignment="1">
      <alignment horizontal="center" vertical="center"/>
    </xf>
    <xf numFmtId="0" fontId="7" fillId="0" borderId="0" xfId="0" quotePrefix="1" applyFont="1"/>
    <xf numFmtId="171" fontId="7" fillId="0" borderId="0" xfId="0" applyNumberFormat="1" applyFont="1" applyAlignment="1">
      <alignment horizontal="left"/>
    </xf>
    <xf numFmtId="0" fontId="23" fillId="29" borderId="52" xfId="0" applyFont="1" applyFill="1" applyBorder="1" applyAlignment="1">
      <alignment horizontal="center" vertical="center"/>
    </xf>
    <xf numFmtId="0" fontId="23" fillId="29" borderId="53" xfId="0" applyFont="1" applyFill="1" applyBorder="1" applyAlignment="1">
      <alignment horizontal="center" vertical="center"/>
    </xf>
    <xf numFmtId="0" fontId="23" fillId="29" borderId="54" xfId="0" applyFont="1" applyFill="1" applyBorder="1" applyAlignment="1">
      <alignment horizontal="center" vertical="center"/>
    </xf>
    <xf numFmtId="0" fontId="23" fillId="30" borderId="52" xfId="0" applyFont="1" applyFill="1" applyBorder="1" applyAlignment="1">
      <alignment horizontal="center" vertical="center"/>
    </xf>
    <xf numFmtId="0" fontId="23" fillId="30" borderId="53" xfId="0" applyFont="1" applyFill="1" applyBorder="1" applyAlignment="1">
      <alignment horizontal="center" vertical="center"/>
    </xf>
    <xf numFmtId="0" fontId="23" fillId="30" borderId="54" xfId="0" applyFont="1" applyFill="1" applyBorder="1" applyAlignment="1">
      <alignment horizontal="center" vertical="center"/>
    </xf>
    <xf numFmtId="175" fontId="5" fillId="28" borderId="1" xfId="0" applyNumberFormat="1" applyFont="1" applyFill="1" applyBorder="1" applyAlignment="1">
      <alignment horizontal="center" vertical="center"/>
    </xf>
    <xf numFmtId="0" fontId="5" fillId="28" borderId="16" xfId="0" applyFont="1" applyFill="1" applyBorder="1" applyAlignment="1">
      <alignment vertical="center"/>
    </xf>
    <xf numFmtId="175" fontId="5" fillId="28" borderId="17" xfId="0" applyNumberFormat="1" applyFont="1" applyFill="1" applyBorder="1" applyAlignment="1">
      <alignment horizontal="center" vertical="center"/>
    </xf>
    <xf numFmtId="0" fontId="23" fillId="31" borderId="1" xfId="0" applyFont="1" applyFill="1" applyBorder="1" applyAlignment="1">
      <alignment vertical="center"/>
    </xf>
    <xf numFmtId="175" fontId="23" fillId="31" borderId="1" xfId="0" applyNumberFormat="1" applyFont="1" applyFill="1" applyBorder="1" applyAlignment="1">
      <alignment horizontal="center" vertical="center"/>
    </xf>
    <xf numFmtId="0" fontId="5" fillId="28" borderId="13" xfId="0" applyFont="1" applyFill="1" applyBorder="1" applyAlignment="1">
      <alignment vertical="center"/>
    </xf>
    <xf numFmtId="175" fontId="5" fillId="28" borderId="14" xfId="0" applyNumberFormat="1" applyFont="1" applyFill="1" applyBorder="1" applyAlignment="1">
      <alignment horizontal="center" vertical="center"/>
    </xf>
    <xf numFmtId="175" fontId="5" fillId="28" borderId="15" xfId="0" applyNumberFormat="1" applyFont="1" applyFill="1" applyBorder="1" applyAlignment="1">
      <alignment horizontal="center" vertical="center"/>
    </xf>
    <xf numFmtId="0" fontId="5" fillId="28" borderId="18" xfId="0" applyFont="1" applyFill="1" applyBorder="1" applyAlignment="1">
      <alignment vertical="center"/>
    </xf>
    <xf numFmtId="175" fontId="5" fillId="28" borderId="19" xfId="0" applyNumberFormat="1" applyFont="1" applyFill="1" applyBorder="1" applyAlignment="1">
      <alignment horizontal="center" vertical="center"/>
    </xf>
    <xf numFmtId="175" fontId="5" fillId="28" borderId="20" xfId="0" applyNumberFormat="1" applyFont="1" applyFill="1" applyBorder="1" applyAlignment="1">
      <alignment horizontal="center" vertical="center"/>
    </xf>
    <xf numFmtId="0" fontId="23" fillId="11" borderId="21" xfId="0" applyFont="1" applyFill="1" applyBorder="1" applyAlignment="1">
      <alignment vertical="center"/>
    </xf>
    <xf numFmtId="175" fontId="23" fillId="11" borderId="22" xfId="0" applyNumberFormat="1" applyFont="1" applyFill="1" applyBorder="1" applyAlignment="1">
      <alignment horizontal="center" vertical="center"/>
    </xf>
    <xf numFmtId="175" fontId="23" fillId="11" borderId="23" xfId="0" applyNumberFormat="1" applyFont="1" applyFill="1" applyBorder="1" applyAlignment="1">
      <alignment horizontal="center" vertical="center"/>
    </xf>
    <xf numFmtId="0" fontId="23" fillId="32" borderId="18" xfId="0" applyFont="1" applyFill="1" applyBorder="1" applyAlignment="1">
      <alignment vertical="center"/>
    </xf>
    <xf numFmtId="175" fontId="23" fillId="32" borderId="19" xfId="0" applyNumberFormat="1" applyFont="1" applyFill="1" applyBorder="1" applyAlignment="1">
      <alignment horizontal="center" vertical="center"/>
    </xf>
    <xf numFmtId="175" fontId="23" fillId="32" borderId="20" xfId="0" applyNumberFormat="1" applyFont="1" applyFill="1" applyBorder="1" applyAlignment="1">
      <alignment horizontal="center" vertical="center"/>
    </xf>
    <xf numFmtId="0" fontId="5" fillId="12" borderId="13" xfId="0" applyFont="1" applyFill="1" applyBorder="1" applyAlignment="1">
      <alignment vertical="center"/>
    </xf>
    <xf numFmtId="175" fontId="5" fillId="12" borderId="14" xfId="0" applyNumberFormat="1" applyFont="1" applyFill="1" applyBorder="1" applyAlignment="1">
      <alignment horizontal="center" vertical="center"/>
    </xf>
    <xf numFmtId="175" fontId="5" fillId="12" borderId="15" xfId="0" applyNumberFormat="1" applyFont="1" applyFill="1" applyBorder="1" applyAlignment="1">
      <alignment horizontal="center" vertical="center"/>
    </xf>
    <xf numFmtId="0" fontId="5" fillId="12" borderId="16" xfId="0" applyFont="1" applyFill="1" applyBorder="1" applyAlignment="1">
      <alignment vertical="center"/>
    </xf>
    <xf numFmtId="175" fontId="5" fillId="12" borderId="1" xfId="0" applyNumberFormat="1" applyFont="1" applyFill="1" applyBorder="1" applyAlignment="1">
      <alignment horizontal="center" vertical="center"/>
    </xf>
    <xf numFmtId="175" fontId="5" fillId="12" borderId="17" xfId="0" applyNumberFormat="1" applyFont="1" applyFill="1" applyBorder="1" applyAlignment="1">
      <alignment horizontal="center" vertical="center"/>
    </xf>
    <xf numFmtId="0" fontId="5" fillId="19" borderId="21" xfId="0" applyFont="1" applyFill="1" applyBorder="1" applyAlignment="1">
      <alignment vertical="center"/>
    </xf>
    <xf numFmtId="175" fontId="5" fillId="19" borderId="22" xfId="0" applyNumberFormat="1" applyFont="1" applyFill="1" applyBorder="1" applyAlignment="1">
      <alignment horizontal="center" vertical="center"/>
    </xf>
    <xf numFmtId="175" fontId="5" fillId="19" borderId="23" xfId="0" applyNumberFormat="1" applyFont="1" applyFill="1" applyBorder="1" applyAlignment="1">
      <alignment horizontal="center" vertical="center"/>
    </xf>
    <xf numFmtId="0" fontId="6" fillId="0" borderId="0" xfId="0" applyFont="1" applyAlignment="1">
      <alignment horizontal="left" vertical="center" wrapText="1"/>
    </xf>
    <xf numFmtId="0" fontId="5" fillId="9" borderId="16" xfId="0" applyFont="1" applyFill="1" applyBorder="1" applyAlignment="1">
      <alignment vertical="center"/>
    </xf>
    <xf numFmtId="0" fontId="27" fillId="9" borderId="16" xfId="0" applyFont="1" applyFill="1" applyBorder="1" applyAlignment="1">
      <alignment vertical="center"/>
    </xf>
    <xf numFmtId="0" fontId="6" fillId="24" borderId="18" xfId="0" applyFont="1" applyFill="1" applyBorder="1" applyAlignment="1">
      <alignment vertical="center"/>
    </xf>
    <xf numFmtId="0" fontId="6" fillId="24" borderId="21" xfId="0" applyFont="1" applyFill="1" applyBorder="1" applyAlignment="1">
      <alignment horizontal="left" vertical="center"/>
    </xf>
    <xf numFmtId="0" fontId="3" fillId="12" borderId="18" xfId="0" applyFont="1" applyFill="1" applyBorder="1" applyAlignment="1">
      <alignment vertical="center"/>
    </xf>
    <xf numFmtId="178" fontId="5" fillId="9" borderId="1" xfId="0" applyNumberFormat="1" applyFont="1" applyFill="1" applyBorder="1" applyAlignment="1">
      <alignment horizontal="center" vertical="center"/>
    </xf>
    <xf numFmtId="178" fontId="5" fillId="9" borderId="17" xfId="0" applyNumberFormat="1" applyFont="1" applyFill="1" applyBorder="1" applyAlignment="1">
      <alignment horizontal="center" vertical="center"/>
    </xf>
    <xf numFmtId="178" fontId="6" fillId="24" borderId="19" xfId="0" applyNumberFormat="1" applyFont="1" applyFill="1" applyBorder="1" applyAlignment="1">
      <alignment horizontal="center" vertical="center"/>
    </xf>
    <xf numFmtId="178" fontId="6" fillId="24" borderId="20" xfId="0" applyNumberFormat="1" applyFont="1" applyFill="1" applyBorder="1" applyAlignment="1">
      <alignment horizontal="center" vertical="center"/>
    </xf>
    <xf numFmtId="178" fontId="6" fillId="24" borderId="22" xfId="0" applyNumberFormat="1" applyFont="1" applyFill="1" applyBorder="1" applyAlignment="1">
      <alignment horizontal="center" vertical="center"/>
    </xf>
    <xf numFmtId="178" fontId="6" fillId="24" borderId="23" xfId="0" applyNumberFormat="1" applyFont="1" applyFill="1" applyBorder="1" applyAlignment="1">
      <alignment horizontal="center" vertical="center"/>
    </xf>
    <xf numFmtId="178" fontId="6" fillId="12" borderId="19" xfId="0" applyNumberFormat="1" applyFont="1" applyFill="1" applyBorder="1" applyAlignment="1">
      <alignment horizontal="center" vertical="center"/>
    </xf>
    <xf numFmtId="178" fontId="6" fillId="12" borderId="20" xfId="0" applyNumberFormat="1" applyFont="1" applyFill="1" applyBorder="1" applyAlignment="1">
      <alignment horizontal="center" vertical="center"/>
    </xf>
    <xf numFmtId="0" fontId="0" fillId="0" borderId="12" xfId="0" applyBorder="1"/>
    <xf numFmtId="178" fontId="6" fillId="12" borderId="22" xfId="0" applyNumberFormat="1" applyFont="1" applyFill="1" applyBorder="1" applyAlignment="1">
      <alignment horizontal="center" vertical="center"/>
    </xf>
    <xf numFmtId="178" fontId="6" fillId="12" borderId="23" xfId="0" applyNumberFormat="1" applyFont="1" applyFill="1" applyBorder="1" applyAlignment="1">
      <alignment horizontal="center" vertical="center"/>
    </xf>
    <xf numFmtId="0" fontId="6" fillId="12" borderId="21" xfId="0" applyFont="1" applyFill="1" applyBorder="1" applyAlignment="1">
      <alignment vertical="center"/>
    </xf>
    <xf numFmtId="164" fontId="30" fillId="14" borderId="8" xfId="1" applyNumberFormat="1" applyFont="1" applyFill="1" applyBorder="1" applyAlignment="1">
      <alignment horizontal="left" vertical="center"/>
    </xf>
    <xf numFmtId="0" fontId="30" fillId="14" borderId="10" xfId="0" applyFont="1" applyFill="1" applyBorder="1" applyAlignment="1">
      <alignment horizontal="center" vertical="center"/>
    </xf>
    <xf numFmtId="176" fontId="30" fillId="14" borderId="8" xfId="0" applyNumberFormat="1" applyFont="1" applyFill="1" applyBorder="1" applyAlignment="1">
      <alignment horizontal="center" vertical="center"/>
    </xf>
    <xf numFmtId="176" fontId="4" fillId="0" borderId="0" xfId="0" applyNumberFormat="1" applyFont="1" applyAlignment="1">
      <alignment horizontal="center"/>
    </xf>
    <xf numFmtId="164" fontId="6" fillId="18" borderId="1" xfId="1" applyNumberFormat="1" applyFont="1" applyFill="1" applyBorder="1" applyAlignment="1" applyProtection="1">
      <alignment horizontal="center" vertical="center"/>
      <protection locked="0"/>
    </xf>
    <xf numFmtId="177" fontId="5" fillId="18" borderId="1" xfId="0" applyNumberFormat="1" applyFont="1" applyFill="1" applyBorder="1" applyAlignment="1" applyProtection="1">
      <alignment horizontal="center" vertical="center"/>
      <protection locked="0"/>
    </xf>
    <xf numFmtId="177" fontId="5" fillId="18" borderId="17" xfId="0" applyNumberFormat="1" applyFont="1" applyFill="1" applyBorder="1" applyAlignment="1" applyProtection="1">
      <alignment horizontal="center" vertical="center"/>
      <protection locked="0"/>
    </xf>
    <xf numFmtId="172" fontId="5" fillId="18" borderId="1" xfId="0" applyNumberFormat="1" applyFont="1" applyFill="1" applyBorder="1" applyAlignment="1" applyProtection="1">
      <alignment horizontal="center" vertical="center"/>
      <protection locked="0"/>
    </xf>
    <xf numFmtId="164" fontId="5" fillId="18" borderId="1" xfId="1" applyNumberFormat="1" applyFont="1" applyFill="1" applyBorder="1" applyAlignment="1" applyProtection="1">
      <alignment horizontal="center" vertical="center"/>
      <protection locked="0"/>
    </xf>
    <xf numFmtId="169" fontId="0" fillId="18" borderId="1" xfId="0" applyNumberFormat="1" applyFill="1" applyBorder="1" applyAlignment="1" applyProtection="1">
      <alignment horizontal="center" vertical="center"/>
      <protection locked="0"/>
    </xf>
    <xf numFmtId="169" fontId="5" fillId="18" borderId="1" xfId="0" applyNumberFormat="1" applyFont="1" applyFill="1" applyBorder="1" applyAlignment="1" applyProtection="1">
      <alignment horizontal="center" vertical="center"/>
      <protection locked="0"/>
    </xf>
    <xf numFmtId="170" fontId="5" fillId="18" borderId="1" xfId="0" applyNumberFormat="1" applyFont="1" applyFill="1" applyBorder="1" applyAlignment="1" applyProtection="1">
      <alignment horizontal="center" vertical="center"/>
      <protection locked="0"/>
    </xf>
    <xf numFmtId="2" fontId="5" fillId="18" borderId="7" xfId="0" applyNumberFormat="1" applyFont="1" applyFill="1" applyBorder="1" applyAlignment="1" applyProtection="1">
      <alignment horizontal="center" vertical="center"/>
      <protection locked="0"/>
    </xf>
    <xf numFmtId="2" fontId="5" fillId="18" borderId="39" xfId="0" applyNumberFormat="1" applyFont="1" applyFill="1" applyBorder="1" applyAlignment="1" applyProtection="1">
      <alignment horizontal="center" vertical="center"/>
      <protection locked="0"/>
    </xf>
    <xf numFmtId="2" fontId="5" fillId="18" borderId="19" xfId="0" applyNumberFormat="1" applyFont="1" applyFill="1" applyBorder="1" applyAlignment="1" applyProtection="1">
      <alignment horizontal="center" vertical="center"/>
      <protection locked="0"/>
    </xf>
    <xf numFmtId="2" fontId="5" fillId="18" borderId="20" xfId="0" applyNumberFormat="1" applyFont="1" applyFill="1" applyBorder="1" applyAlignment="1" applyProtection="1">
      <alignment horizontal="center" vertical="center"/>
      <protection locked="0"/>
    </xf>
    <xf numFmtId="0" fontId="7" fillId="0" borderId="0" xfId="0" applyFont="1" applyAlignment="1">
      <alignment vertical="center"/>
    </xf>
    <xf numFmtId="0" fontId="8" fillId="0" borderId="0" xfId="0" quotePrefix="1" applyFont="1"/>
    <xf numFmtId="174" fontId="8" fillId="0" borderId="0" xfId="0" applyNumberFormat="1" applyFont="1" applyAlignment="1">
      <alignment horizontal="left"/>
    </xf>
    <xf numFmtId="0" fontId="1" fillId="34" borderId="0" xfId="2" applyFill="1"/>
    <xf numFmtId="0" fontId="1" fillId="23" borderId="0" xfId="2" applyFill="1"/>
    <xf numFmtId="0" fontId="1" fillId="23" borderId="0" xfId="3" applyFill="1"/>
    <xf numFmtId="0" fontId="15" fillId="8" borderId="0" xfId="0" applyFont="1" applyFill="1" applyAlignment="1">
      <alignment horizontal="center" vertical="center"/>
    </xf>
    <xf numFmtId="0" fontId="16" fillId="11" borderId="0" xfId="0" applyFont="1" applyFill="1" applyAlignment="1">
      <alignment horizontal="center" vertical="center" wrapText="1"/>
    </xf>
    <xf numFmtId="0" fontId="5" fillId="0" borderId="0" xfId="0" applyFont="1" applyAlignment="1">
      <alignment horizontal="center" vertical="center"/>
    </xf>
    <xf numFmtId="173" fontId="5" fillId="18" borderId="1" xfId="0" applyNumberFormat="1" applyFont="1" applyFill="1" applyBorder="1" applyAlignment="1" applyProtection="1">
      <alignment horizontal="center" vertical="center"/>
      <protection locked="0"/>
    </xf>
    <xf numFmtId="0" fontId="0" fillId="18" borderId="1" xfId="0" applyFill="1" applyBorder="1" applyAlignment="1" applyProtection="1">
      <alignment horizontal="center" vertical="center"/>
      <protection locked="0"/>
    </xf>
    <xf numFmtId="0" fontId="5" fillId="0" borderId="12" xfId="0" applyFont="1" applyBorder="1" applyAlignment="1">
      <alignment horizontal="center" vertical="center"/>
    </xf>
    <xf numFmtId="0" fontId="22" fillId="15" borderId="24" xfId="0" applyFont="1" applyFill="1" applyBorder="1" applyAlignment="1">
      <alignment horizontal="center" vertical="center"/>
    </xf>
    <xf numFmtId="0" fontId="22" fillId="15" borderId="25" xfId="0" applyFont="1" applyFill="1" applyBorder="1" applyAlignment="1">
      <alignment horizontal="center" vertical="center"/>
    </xf>
    <xf numFmtId="0" fontId="22" fillId="15" borderId="27" xfId="0" applyFont="1" applyFill="1" applyBorder="1" applyAlignment="1">
      <alignment horizontal="center" vertical="center"/>
    </xf>
    <xf numFmtId="0" fontId="22" fillId="15" borderId="0" xfId="0" applyFont="1" applyFill="1" applyAlignment="1">
      <alignment horizontal="center" vertical="center"/>
    </xf>
    <xf numFmtId="0" fontId="22" fillId="15" borderId="29" xfId="0" applyFont="1" applyFill="1" applyBorder="1" applyAlignment="1">
      <alignment horizontal="center" vertical="center"/>
    </xf>
    <xf numFmtId="0" fontId="22" fillId="15" borderId="9" xfId="0" applyFont="1" applyFill="1" applyBorder="1" applyAlignment="1">
      <alignment horizontal="center" vertical="center"/>
    </xf>
    <xf numFmtId="0" fontId="22" fillId="15" borderId="25" xfId="0" applyFont="1" applyFill="1" applyBorder="1" applyAlignment="1">
      <alignment horizontal="center" vertical="center" wrapText="1"/>
    </xf>
    <xf numFmtId="0" fontId="22" fillId="15" borderId="0" xfId="0" applyFont="1" applyFill="1" applyAlignment="1">
      <alignment horizontal="center" vertical="center" wrapText="1"/>
    </xf>
    <xf numFmtId="0" fontId="22" fillId="15" borderId="9" xfId="0" applyFont="1" applyFill="1" applyBorder="1" applyAlignment="1">
      <alignment horizontal="center" vertical="center" wrapText="1"/>
    </xf>
    <xf numFmtId="0" fontId="22" fillId="15" borderId="26" xfId="0" applyFont="1" applyFill="1" applyBorder="1" applyAlignment="1">
      <alignment horizontal="center" vertical="center" wrapText="1"/>
    </xf>
    <xf numFmtId="0" fontId="22" fillId="15" borderId="28" xfId="0" applyFont="1" applyFill="1" applyBorder="1" applyAlignment="1">
      <alignment horizontal="center" vertical="center" wrapText="1"/>
    </xf>
    <xf numFmtId="0" fontId="22" fillId="15" borderId="30" xfId="0" applyFont="1" applyFill="1" applyBorder="1" applyAlignment="1">
      <alignment horizontal="center" vertical="center" wrapText="1"/>
    </xf>
    <xf numFmtId="0" fontId="5" fillId="16" borderId="32" xfId="0" applyFont="1" applyFill="1" applyBorder="1" applyAlignment="1">
      <alignment horizontal="left" vertical="center" indent="1"/>
    </xf>
    <xf numFmtId="0" fontId="5" fillId="16" borderId="6" xfId="0" applyFont="1" applyFill="1" applyBorder="1" applyAlignment="1">
      <alignment horizontal="left" vertical="center" indent="1"/>
    </xf>
    <xf numFmtId="0" fontId="5" fillId="16" borderId="34" xfId="0" applyFont="1" applyFill="1" applyBorder="1" applyAlignment="1">
      <alignment horizontal="left" vertical="center" indent="1"/>
    </xf>
    <xf numFmtId="0" fontId="5" fillId="16" borderId="35" xfId="0" applyFont="1" applyFill="1" applyBorder="1" applyAlignment="1">
      <alignment horizontal="left" vertical="center" indent="1"/>
    </xf>
    <xf numFmtId="177" fontId="5" fillId="18" borderId="5" xfId="0" applyNumberFormat="1" applyFont="1" applyFill="1" applyBorder="1" applyAlignment="1" applyProtection="1">
      <alignment horizontal="center" vertical="center"/>
      <protection locked="0"/>
    </xf>
    <xf numFmtId="177" fontId="5" fillId="18" borderId="36" xfId="0" applyNumberFormat="1" applyFont="1" applyFill="1" applyBorder="1" applyAlignment="1" applyProtection="1">
      <alignment horizontal="center" vertical="center"/>
      <protection locked="0"/>
    </xf>
    <xf numFmtId="177" fontId="5" fillId="18" borderId="33" xfId="1" applyNumberFormat="1" applyFont="1" applyFill="1" applyBorder="1" applyAlignment="1" applyProtection="1">
      <alignment horizontal="center" vertical="center"/>
      <protection locked="0"/>
    </xf>
    <xf numFmtId="177" fontId="5" fillId="18" borderId="37" xfId="1" applyNumberFormat="1" applyFont="1" applyFill="1" applyBorder="1" applyAlignment="1" applyProtection="1">
      <alignment horizontal="center" vertical="center"/>
      <protection locked="0"/>
    </xf>
    <xf numFmtId="0" fontId="5" fillId="17" borderId="31" xfId="0" applyFont="1" applyFill="1" applyBorder="1" applyAlignment="1">
      <alignment horizontal="left" vertical="center" indent="1"/>
    </xf>
    <xf numFmtId="0" fontId="5" fillId="17" borderId="4" xfId="0" applyFont="1" applyFill="1" applyBorder="1" applyAlignment="1">
      <alignment horizontal="left" vertical="center" indent="1"/>
    </xf>
    <xf numFmtId="0" fontId="5" fillId="0" borderId="0" xfId="0" applyFont="1" applyAlignment="1">
      <alignment vertical="center"/>
    </xf>
    <xf numFmtId="166" fontId="5" fillId="18" borderId="1" xfId="0" applyNumberFormat="1" applyFont="1" applyFill="1" applyBorder="1" applyAlignment="1" applyProtection="1">
      <alignment horizontal="center" vertical="center"/>
      <protection locked="0"/>
    </xf>
    <xf numFmtId="0" fontId="20" fillId="8" borderId="27" xfId="0" applyFont="1" applyFill="1" applyBorder="1" applyAlignment="1">
      <alignment horizontal="center" vertical="center"/>
    </xf>
    <xf numFmtId="0" fontId="20" fillId="8" borderId="0" xfId="0" applyFont="1" applyFill="1" applyAlignment="1">
      <alignment horizontal="center" vertical="center"/>
    </xf>
    <xf numFmtId="0" fontId="20" fillId="8" borderId="28" xfId="0" applyFont="1" applyFill="1" applyBorder="1" applyAlignment="1">
      <alignment horizontal="center" vertical="center"/>
    </xf>
    <xf numFmtId="0" fontId="16" fillId="11" borderId="24" xfId="0" applyFont="1" applyFill="1" applyBorder="1" applyAlignment="1">
      <alignment horizontal="center" vertical="center" wrapText="1"/>
    </xf>
    <xf numFmtId="0" fontId="16" fillId="11" borderId="25" xfId="0" applyFont="1" applyFill="1" applyBorder="1" applyAlignment="1">
      <alignment horizontal="center" vertical="center" wrapText="1"/>
    </xf>
    <xf numFmtId="0" fontId="16" fillId="11" borderId="26" xfId="0" applyFont="1" applyFill="1" applyBorder="1" applyAlignment="1">
      <alignment horizontal="center" vertical="center" wrapText="1"/>
    </xf>
    <xf numFmtId="165" fontId="5" fillId="18" borderId="1" xfId="0" applyNumberFormat="1" applyFont="1" applyFill="1" applyBorder="1" applyAlignment="1" applyProtection="1">
      <alignment horizontal="center" vertical="center"/>
      <protection locked="0"/>
    </xf>
    <xf numFmtId="9" fontId="5" fillId="18" borderId="1" xfId="1" applyFont="1" applyFill="1" applyBorder="1" applyAlignment="1" applyProtection="1">
      <alignment horizontal="center" vertical="center"/>
      <protection locked="0"/>
    </xf>
    <xf numFmtId="0" fontId="21" fillId="0" borderId="0" xfId="0" applyFont="1" applyAlignment="1">
      <alignment vertical="center"/>
    </xf>
    <xf numFmtId="167" fontId="5" fillId="18" borderId="1" xfId="0" applyNumberFormat="1" applyFont="1" applyFill="1" applyBorder="1" applyAlignment="1" applyProtection="1">
      <alignment horizontal="center" vertical="center"/>
      <protection locked="0"/>
    </xf>
    <xf numFmtId="168" fontId="5" fillId="18" borderId="1" xfId="0" applyNumberFormat="1" applyFont="1" applyFill="1" applyBorder="1" applyAlignment="1" applyProtection="1">
      <alignment horizontal="center" vertical="center"/>
      <protection locked="0"/>
    </xf>
    <xf numFmtId="0" fontId="6" fillId="22" borderId="13" xfId="0" applyFont="1" applyFill="1" applyBorder="1" applyAlignment="1">
      <alignment horizontal="center" vertical="center"/>
    </xf>
    <xf numFmtId="0" fontId="6" fillId="22" borderId="14" xfId="0" applyFont="1" applyFill="1" applyBorder="1" applyAlignment="1">
      <alignment horizontal="center" vertical="center"/>
    </xf>
    <xf numFmtId="0" fontId="6" fillId="22" borderId="15" xfId="0" applyFont="1" applyFill="1" applyBorder="1" applyAlignment="1">
      <alignment horizontal="center" vertical="center"/>
    </xf>
    <xf numFmtId="0" fontId="0" fillId="18" borderId="13" xfId="0" applyFill="1" applyBorder="1" applyAlignment="1">
      <alignment vertical="center" wrapText="1"/>
    </xf>
    <xf numFmtId="0" fontId="0" fillId="18" borderId="14" xfId="0" applyFill="1" applyBorder="1" applyAlignment="1">
      <alignment vertical="center" wrapText="1"/>
    </xf>
    <xf numFmtId="0" fontId="0" fillId="18" borderId="15" xfId="0" applyFill="1" applyBorder="1" applyAlignment="1">
      <alignment vertical="center" wrapText="1"/>
    </xf>
    <xf numFmtId="0" fontId="0" fillId="18" borderId="18" xfId="0" applyFill="1" applyBorder="1" applyAlignment="1">
      <alignment vertical="center" wrapText="1"/>
    </xf>
    <xf numFmtId="0" fontId="0" fillId="18" borderId="19" xfId="0" applyFill="1" applyBorder="1" applyAlignment="1">
      <alignment vertical="center" wrapText="1"/>
    </xf>
    <xf numFmtId="0" fontId="0" fillId="18" borderId="20" xfId="0" applyFill="1" applyBorder="1" applyAlignment="1">
      <alignment vertical="center" wrapText="1"/>
    </xf>
    <xf numFmtId="0" fontId="23" fillId="13" borderId="13" xfId="0" applyFont="1" applyFill="1" applyBorder="1" applyAlignment="1">
      <alignment horizontal="center" vertical="center"/>
    </xf>
    <xf numFmtId="0" fontId="23" fillId="13" borderId="14" xfId="0" applyFont="1" applyFill="1" applyBorder="1" applyAlignment="1">
      <alignment horizontal="center" vertical="center"/>
    </xf>
    <xf numFmtId="0" fontId="23" fillId="13" borderId="15" xfId="0" applyFont="1" applyFill="1" applyBorder="1" applyAlignment="1">
      <alignment horizontal="center" vertical="center"/>
    </xf>
    <xf numFmtId="0" fontId="6" fillId="10" borderId="13" xfId="0" applyFont="1" applyFill="1" applyBorder="1" applyAlignment="1">
      <alignment horizontal="center" vertical="center"/>
    </xf>
    <xf numFmtId="0" fontId="6" fillId="10" borderId="14" xfId="0" applyFont="1" applyFill="1" applyBorder="1" applyAlignment="1">
      <alignment horizontal="center" vertical="center"/>
    </xf>
    <xf numFmtId="0" fontId="6" fillId="10" borderId="15" xfId="0" applyFont="1" applyFill="1" applyBorder="1" applyAlignment="1">
      <alignment horizontal="center" vertical="center"/>
    </xf>
    <xf numFmtId="0" fontId="23" fillId="11" borderId="13" xfId="0" applyFont="1" applyFill="1" applyBorder="1" applyAlignment="1">
      <alignment horizontal="center" vertical="center"/>
    </xf>
    <xf numFmtId="0" fontId="23" fillId="11" borderId="14" xfId="0" applyFont="1" applyFill="1" applyBorder="1" applyAlignment="1">
      <alignment horizontal="center" vertical="center"/>
    </xf>
    <xf numFmtId="0" fontId="23" fillId="11" borderId="15" xfId="0" applyFont="1" applyFill="1" applyBorder="1" applyAlignment="1">
      <alignment horizontal="center" vertical="center"/>
    </xf>
    <xf numFmtId="0" fontId="6" fillId="21" borderId="13" xfId="0" applyFont="1" applyFill="1" applyBorder="1" applyAlignment="1">
      <alignment horizontal="center" vertical="center"/>
    </xf>
    <xf numFmtId="0" fontId="6" fillId="21" borderId="14" xfId="0" applyFont="1" applyFill="1" applyBorder="1" applyAlignment="1">
      <alignment horizontal="center" vertical="center"/>
    </xf>
    <xf numFmtId="0" fontId="6" fillId="21" borderId="15" xfId="0" applyFont="1" applyFill="1" applyBorder="1" applyAlignment="1">
      <alignment horizontal="center" vertical="center"/>
    </xf>
    <xf numFmtId="0" fontId="23" fillId="11" borderId="21" xfId="0" applyFont="1" applyFill="1" applyBorder="1" applyAlignment="1">
      <alignment horizontal="center" vertical="center"/>
    </xf>
    <xf numFmtId="0" fontId="23" fillId="11" borderId="22" xfId="0" applyFont="1" applyFill="1" applyBorder="1" applyAlignment="1">
      <alignment horizontal="center" vertical="center"/>
    </xf>
    <xf numFmtId="0" fontId="23" fillId="11" borderId="23" xfId="0" applyFont="1" applyFill="1" applyBorder="1" applyAlignment="1">
      <alignment horizontal="center" vertical="center"/>
    </xf>
    <xf numFmtId="0" fontId="23" fillId="11" borderId="16" xfId="0" applyFont="1" applyFill="1" applyBorder="1" applyAlignment="1">
      <alignment vertical="center"/>
    </xf>
    <xf numFmtId="0" fontId="23" fillId="11" borderId="1" xfId="0" applyFont="1" applyFill="1" applyBorder="1" applyAlignment="1">
      <alignment vertical="center"/>
    </xf>
    <xf numFmtId="0" fontId="23" fillId="11" borderId="17" xfId="0" applyFont="1" applyFill="1" applyBorder="1" applyAlignment="1">
      <alignment vertical="center"/>
    </xf>
    <xf numFmtId="0" fontId="23" fillId="15" borderId="13" xfId="0" applyFont="1" applyFill="1" applyBorder="1" applyAlignment="1">
      <alignment horizontal="center" vertical="center"/>
    </xf>
    <xf numFmtId="0" fontId="23" fillId="15" borderId="14" xfId="0" applyFont="1" applyFill="1" applyBorder="1" applyAlignment="1">
      <alignment horizontal="center" vertical="center"/>
    </xf>
    <xf numFmtId="0" fontId="23" fillId="15" borderId="15" xfId="0" applyFont="1" applyFill="1" applyBorder="1" applyAlignment="1">
      <alignment horizontal="center" vertical="center"/>
    </xf>
    <xf numFmtId="0" fontId="6" fillId="14" borderId="16" xfId="0" applyFont="1" applyFill="1" applyBorder="1" applyAlignment="1">
      <alignment vertical="center"/>
    </xf>
    <xf numFmtId="0" fontId="6" fillId="14" borderId="1" xfId="0" applyFont="1" applyFill="1" applyBorder="1" applyAlignment="1">
      <alignment vertical="center"/>
    </xf>
    <xf numFmtId="0" fontId="6" fillId="14" borderId="17" xfId="0" applyFont="1" applyFill="1" applyBorder="1" applyAlignment="1">
      <alignment vertical="center"/>
    </xf>
    <xf numFmtId="0" fontId="6" fillId="14" borderId="13" xfId="0" applyFont="1" applyFill="1" applyBorder="1" applyAlignment="1">
      <alignment vertical="center"/>
    </xf>
    <xf numFmtId="0" fontId="6" fillId="14" borderId="14" xfId="0" applyFont="1" applyFill="1" applyBorder="1" applyAlignment="1">
      <alignment vertical="center"/>
    </xf>
    <xf numFmtId="0" fontId="6" fillId="14" borderId="15" xfId="0" applyFont="1" applyFill="1" applyBorder="1" applyAlignment="1">
      <alignment vertical="center"/>
    </xf>
    <xf numFmtId="0" fontId="6" fillId="23" borderId="13" xfId="0" applyFont="1" applyFill="1" applyBorder="1" applyAlignment="1">
      <alignment vertical="center"/>
    </xf>
    <xf numFmtId="0" fontId="6" fillId="23" borderId="14" xfId="0" applyFont="1" applyFill="1" applyBorder="1" applyAlignment="1">
      <alignment vertical="center"/>
    </xf>
    <xf numFmtId="0" fontId="6" fillId="23" borderId="15" xfId="0" applyFont="1" applyFill="1" applyBorder="1" applyAlignment="1">
      <alignment vertical="center"/>
    </xf>
    <xf numFmtId="0" fontId="23" fillId="27" borderId="13" xfId="0" applyFont="1" applyFill="1" applyBorder="1" applyAlignment="1">
      <alignment vertical="center"/>
    </xf>
    <xf numFmtId="0" fontId="23" fillId="27" borderId="14" xfId="0" applyFont="1" applyFill="1" applyBorder="1" applyAlignment="1">
      <alignment vertical="center"/>
    </xf>
    <xf numFmtId="0" fontId="23" fillId="27" borderId="15" xfId="0" applyFont="1" applyFill="1" applyBorder="1" applyAlignment="1">
      <alignment vertical="center"/>
    </xf>
    <xf numFmtId="176" fontId="30" fillId="14" borderId="10" xfId="0" applyNumberFormat="1" applyFont="1" applyFill="1" applyBorder="1" applyAlignment="1">
      <alignment horizontal="center" vertical="center"/>
    </xf>
    <xf numFmtId="176" fontId="30" fillId="14" borderId="11" xfId="0" applyNumberFormat="1" applyFont="1" applyFill="1" applyBorder="1" applyAlignment="1">
      <alignment horizontal="center" vertical="center"/>
    </xf>
    <xf numFmtId="0" fontId="6" fillId="18" borderId="24" xfId="0" applyFont="1" applyFill="1" applyBorder="1" applyAlignment="1">
      <alignment vertical="center" wrapText="1"/>
    </xf>
    <xf numFmtId="0" fontId="6" fillId="18" borderId="25" xfId="0" applyFont="1" applyFill="1" applyBorder="1" applyAlignment="1">
      <alignment vertical="center" wrapText="1"/>
    </xf>
    <xf numFmtId="0" fontId="6" fillId="18" borderId="26" xfId="0" applyFont="1" applyFill="1" applyBorder="1" applyAlignment="1">
      <alignment vertical="center" wrapText="1"/>
    </xf>
    <xf numFmtId="0" fontId="6" fillId="18" borderId="27" xfId="0" applyFont="1" applyFill="1" applyBorder="1" applyAlignment="1">
      <alignment vertical="center" wrapText="1"/>
    </xf>
    <xf numFmtId="0" fontId="6" fillId="18" borderId="0" xfId="0" applyFont="1" applyFill="1" applyAlignment="1">
      <alignment vertical="center" wrapText="1"/>
    </xf>
    <xf numFmtId="0" fontId="6" fillId="18" borderId="28" xfId="0" applyFont="1" applyFill="1" applyBorder="1" applyAlignment="1">
      <alignment vertical="center" wrapText="1"/>
    </xf>
    <xf numFmtId="0" fontId="6" fillId="18" borderId="34" xfId="0" applyFont="1" applyFill="1" applyBorder="1" applyAlignment="1">
      <alignment vertical="center" wrapText="1"/>
    </xf>
    <xf numFmtId="0" fontId="6" fillId="18" borderId="40" xfId="0" applyFont="1" applyFill="1" applyBorder="1" applyAlignment="1">
      <alignment vertical="center" wrapText="1"/>
    </xf>
    <xf numFmtId="0" fontId="6" fillId="18" borderId="41" xfId="0" applyFont="1" applyFill="1" applyBorder="1" applyAlignment="1">
      <alignment vertical="center" wrapText="1"/>
    </xf>
    <xf numFmtId="0" fontId="6" fillId="24" borderId="13" xfId="0" applyFont="1" applyFill="1" applyBorder="1" applyAlignment="1">
      <alignment vertical="center"/>
    </xf>
    <xf numFmtId="0" fontId="6" fillId="24" borderId="14" xfId="0" applyFont="1" applyFill="1" applyBorder="1" applyAlignment="1">
      <alignment vertical="center"/>
    </xf>
    <xf numFmtId="0" fontId="6" fillId="24" borderId="15" xfId="0" applyFont="1" applyFill="1" applyBorder="1" applyAlignment="1">
      <alignment vertical="center"/>
    </xf>
    <xf numFmtId="0" fontId="33" fillId="36" borderId="0" xfId="2" applyFont="1" applyFill="1" applyAlignment="1">
      <alignment horizontal="center" vertical="center" wrapText="1"/>
    </xf>
    <xf numFmtId="0" fontId="33" fillId="37" borderId="0" xfId="2" applyFont="1" applyFill="1" applyAlignment="1">
      <alignment horizontal="center" vertical="center" wrapText="1"/>
    </xf>
    <xf numFmtId="0" fontId="33" fillId="38" borderId="0" xfId="2" applyFont="1" applyFill="1" applyAlignment="1">
      <alignment horizontal="center" vertical="center" wrapText="1"/>
    </xf>
    <xf numFmtId="0" fontId="32" fillId="19" borderId="0" xfId="2" applyFont="1" applyFill="1" applyAlignment="1">
      <alignment horizontal="center" vertical="center" wrapText="1"/>
    </xf>
    <xf numFmtId="0" fontId="33" fillId="33" borderId="0" xfId="3" applyFont="1" applyFill="1" applyAlignment="1">
      <alignment horizontal="center" vertical="center" wrapText="1"/>
    </xf>
    <xf numFmtId="0" fontId="33" fillId="31" borderId="0" xfId="3" applyFont="1" applyFill="1" applyAlignment="1">
      <alignment horizontal="center" vertical="center" wrapText="1"/>
    </xf>
    <xf numFmtId="0" fontId="33" fillId="35" borderId="0" xfId="2" applyFont="1" applyFill="1" applyAlignment="1">
      <alignment horizontal="center" vertical="center" wrapText="1"/>
    </xf>
    <xf numFmtId="0" fontId="33" fillId="8" borderId="0" xfId="2" applyFont="1" applyFill="1" applyAlignment="1">
      <alignment horizontal="center" vertical="center" wrapText="1"/>
    </xf>
    <xf numFmtId="0" fontId="33" fillId="15" borderId="0" xfId="2" applyFont="1" applyFill="1" applyAlignment="1">
      <alignment horizontal="center" vertical="center" wrapText="1"/>
    </xf>
  </cellXfs>
  <cellStyles count="4">
    <cellStyle name="Normal" xfId="0" builtinId="0"/>
    <cellStyle name="Normal 2" xfId="2" xr:uid="{04474D25-9BD9-4E97-8930-847C8B68BECB}"/>
    <cellStyle name="Normal 3" xfId="3" xr:uid="{71F22C65-2EF3-4555-AAC6-C560C353190D}"/>
    <cellStyle name="Porcentaje" xfId="1" builtinId="5"/>
  </cellStyles>
  <dxfs count="0"/>
  <tableStyles count="0" defaultTableStyle="TableStyleMedium2" defaultPivotStyle="PivotStyleLight16"/>
  <colors>
    <mruColors>
      <color rgb="FFFFFFCC"/>
      <color rgb="FFFF7C80"/>
      <color rgb="FFFF9999"/>
      <color rgb="FFFFCCCC"/>
      <color rgb="FFCCFFFF"/>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6/relationships/attachedToolbars" Target="attachedToolbars.bin"/><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iagrams/_rels/data1.xml.rels><?xml version="1.0" encoding="UTF-8" standalone="yes"?>
<Relationships xmlns="http://schemas.openxmlformats.org/package/2006/relationships"><Relationship Id="rId3" Type="http://schemas.openxmlformats.org/officeDocument/2006/relationships/hyperlink" Target="#'FC Proyectado'!A1"/><Relationship Id="rId2" Type="http://schemas.openxmlformats.org/officeDocument/2006/relationships/hyperlink" Target="#EEPPGG!A1"/><Relationship Id="rId1" Type="http://schemas.openxmlformats.org/officeDocument/2006/relationships/hyperlink" Target="#'Capital de Trabajo'!A1"/></Relationships>
</file>

<file path=xl/diagrams/_rels/data2.xml.rels><?xml version="1.0" encoding="UTF-8" standalone="yes"?>
<Relationships xmlns="http://schemas.openxmlformats.org/package/2006/relationships"><Relationship Id="rId3" Type="http://schemas.openxmlformats.org/officeDocument/2006/relationships/hyperlink" Target="#'Ventas y Costos'!A1"/><Relationship Id="rId2" Type="http://schemas.openxmlformats.org/officeDocument/2006/relationships/hyperlink" Target="#'MP y Producci&#243;n'!A1"/><Relationship Id="rId1" Type="http://schemas.openxmlformats.org/officeDocument/2006/relationships/hyperlink" Target="#Generales!A1"/></Relationships>
</file>

<file path=xl/diagrams/colors1.xml><?xml version="1.0" encoding="utf-8"?>
<dgm:colorsDef xmlns:dgm="http://schemas.openxmlformats.org/drawingml/2006/diagram" xmlns:a="http://schemas.openxmlformats.org/drawingml/2006/main" uniqueId="urn:microsoft.com/office/officeart/2005/8/colors/colorful4">
  <dgm:title val=""/>
  <dgm:desc val=""/>
  <dgm:catLst>
    <dgm:cat type="colorful" pri="10400"/>
  </dgm:catLst>
  <dgm:styleLbl name="node0">
    <dgm:fillClrLst meth="repeat">
      <a:schemeClr val="accent3"/>
    </dgm:fillClrLst>
    <dgm:linClrLst meth="repeat">
      <a:schemeClr val="lt1"/>
    </dgm:linClrLst>
    <dgm:effectClrLst/>
    <dgm:txLinClrLst/>
    <dgm:txFillClrLst/>
    <dgm:txEffectClrLst/>
  </dgm:styleLbl>
  <dgm:styleLbl name="node1">
    <dgm:fillClrLst>
      <a:schemeClr val="accent4"/>
      <a:schemeClr val="accent5"/>
    </dgm:fillClrLst>
    <dgm:linClrLst meth="repeat">
      <a:schemeClr val="lt1"/>
    </dgm:linClrLst>
    <dgm:effectClrLst/>
    <dgm:txLinClrLst/>
    <dgm:txFillClrLst/>
    <dgm:txEffectClrLst/>
  </dgm:styleLbl>
  <dgm:styleLbl name="alignNode1">
    <dgm:fillClrLst>
      <a:schemeClr val="accent4"/>
      <a:schemeClr val="accent5"/>
    </dgm:fillClrLst>
    <dgm:linClrLst>
      <a:schemeClr val="accent4"/>
      <a:schemeClr val="accent5"/>
    </dgm:linClrLst>
    <dgm:effectClrLst/>
    <dgm:txLinClrLst/>
    <dgm:txFillClrLst/>
    <dgm:txEffectClrLst/>
  </dgm:styleLbl>
  <dgm:styleLbl name="lnNode1">
    <dgm:fillClrLst>
      <a:schemeClr val="accent4"/>
      <a:schemeClr val="accent5"/>
    </dgm:fillClrLst>
    <dgm:linClrLst meth="repeat">
      <a:schemeClr val="lt1"/>
    </dgm:linClrLst>
    <dgm:effectClrLst/>
    <dgm:txLinClrLst/>
    <dgm:txFillClrLst/>
    <dgm:txEffectClrLst/>
  </dgm:styleLbl>
  <dgm:styleLbl name="vennNode1">
    <dgm:fillClrLst>
      <a:schemeClr val="accent4">
        <a:alpha val="50000"/>
      </a:schemeClr>
      <a:schemeClr val="accent5">
        <a:alpha val="50000"/>
      </a:schemeClr>
    </dgm:fillClrLst>
    <dgm:linClrLst meth="repeat">
      <a:schemeClr val="lt1"/>
    </dgm:linClrLst>
    <dgm:effectClrLst/>
    <dgm:txLinClrLst/>
    <dgm:txFillClrLst/>
    <dgm:txEffectClrLst/>
  </dgm:styleLbl>
  <dgm:styleLbl name="node2">
    <dgm:fillClrLst>
      <a:schemeClr val="accent5"/>
    </dgm:fillClrLst>
    <dgm:linClrLst meth="repeat">
      <a:schemeClr val="lt1"/>
    </dgm:linClrLst>
    <dgm:effectClrLst/>
    <dgm:txLinClrLst/>
    <dgm:txFillClrLst/>
    <dgm:txEffectClrLst/>
  </dgm:styleLbl>
  <dgm:styleLbl name="node3">
    <dgm:fillClrLst>
      <a:schemeClr val="accent6"/>
    </dgm:fillClrLst>
    <dgm:linClrLst meth="repeat">
      <a:schemeClr val="lt1"/>
    </dgm:linClrLst>
    <dgm:effectClrLst/>
    <dgm:txLinClrLst/>
    <dgm:txFillClrLst/>
    <dgm:txEffectClrLst/>
  </dgm:styleLbl>
  <dgm:styleLbl name="node4">
    <dgm:fillClrLst>
      <a:schemeClr val="accent1"/>
    </dgm:fillClrLst>
    <dgm:linClrLst meth="repeat">
      <a:schemeClr val="lt1"/>
    </dgm:linClrLst>
    <dgm:effectClrLst/>
    <dgm:txLinClrLst/>
    <dgm:txFillClrLst/>
    <dgm:txEffectClrLst/>
  </dgm:styleLbl>
  <dgm:styleLbl name="fgImgPlace1">
    <dgm:fillClrLst>
      <a:schemeClr val="accent4">
        <a:tint val="50000"/>
      </a:schemeClr>
      <a:schemeClr val="accent5">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4">
        <a:tint val="50000"/>
      </a:schemeClr>
      <a:schemeClr val="accent5">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4">
        <a:tint val="50000"/>
      </a:schemeClr>
      <a:schemeClr val="accent5">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4"/>
      <a:schemeClr val="accent5"/>
    </dgm:fillClrLst>
    <dgm:linClrLst meth="repeat">
      <a:schemeClr val="lt1"/>
    </dgm:linClrLst>
    <dgm:effectClrLst/>
    <dgm:txLinClrLst/>
    <dgm:txFillClrLst/>
    <dgm:txEffectClrLst/>
  </dgm:styleLbl>
  <dgm:styleLbl name="fgSibTrans2D1">
    <dgm:fillClrLst>
      <a:schemeClr val="accent4"/>
      <a:schemeClr val="accent5"/>
    </dgm:fillClrLst>
    <dgm:linClrLst meth="repeat">
      <a:schemeClr val="lt1"/>
    </dgm:linClrLst>
    <dgm:effectClrLst/>
    <dgm:txLinClrLst/>
    <dgm:txFillClrLst meth="repeat">
      <a:schemeClr val="lt1"/>
    </dgm:txFillClrLst>
    <dgm:txEffectClrLst/>
  </dgm:styleLbl>
  <dgm:styleLbl name="bgSibTrans2D1">
    <dgm:fillClrLst>
      <a:schemeClr val="accent4"/>
      <a:schemeClr val="accent5"/>
    </dgm:fillClrLst>
    <dgm:linClrLst meth="repeat">
      <a:schemeClr val="lt1"/>
    </dgm:linClrLst>
    <dgm:effectClrLst/>
    <dgm:txLinClrLst/>
    <dgm:txFillClrLst meth="repeat">
      <a:schemeClr val="lt1"/>
    </dgm:txFillClrLst>
    <dgm:txEffectClrLst/>
  </dgm:styleLbl>
  <dgm:styleLbl name="sibTrans1D1">
    <dgm:fillClrLst/>
    <dgm:linClrLst>
      <a:schemeClr val="accent4"/>
      <a:schemeClr val="accent5"/>
    </dgm:linClrLst>
    <dgm:effectClrLst/>
    <dgm:txLinClrLst/>
    <dgm:txFillClrLst meth="repeat">
      <a:schemeClr val="tx1"/>
    </dgm:txFillClrLst>
    <dgm:txEffectClrLst/>
  </dgm:styleLbl>
  <dgm:styleLbl name="callout">
    <dgm:fillClrLst meth="repeat">
      <a:schemeClr val="accent4"/>
    </dgm:fillClrLst>
    <dgm:linClrLst meth="repeat">
      <a:schemeClr val="accent4">
        <a:tint val="50000"/>
      </a:schemeClr>
    </dgm:linClrLst>
    <dgm:effectClrLst/>
    <dgm:txLinClrLst/>
    <dgm:txFillClrLst meth="repeat">
      <a:schemeClr val="tx1"/>
    </dgm:txFillClrLst>
    <dgm:txEffectClrLst/>
  </dgm:styleLbl>
  <dgm:styleLbl name="asst0">
    <dgm:fillClrLst meth="repeat">
      <a:schemeClr val="accent4"/>
    </dgm:fillClrLst>
    <dgm:linClrLst meth="repeat">
      <a:schemeClr val="lt1">
        <a:shade val="80000"/>
      </a:schemeClr>
    </dgm:linClrLst>
    <dgm:effectClrLst/>
    <dgm:txLinClrLst/>
    <dgm:txFillClrLst/>
    <dgm:txEffectClrLst/>
  </dgm:styleLbl>
  <dgm:styleLbl name="asst1">
    <dgm:fillClrLst meth="repeat">
      <a:schemeClr val="accent5"/>
    </dgm:fillClrLst>
    <dgm:linClrLst meth="repeat">
      <a:schemeClr val="lt1">
        <a:shade val="80000"/>
      </a:schemeClr>
    </dgm:linClrLst>
    <dgm:effectClrLst/>
    <dgm:txLinClrLst/>
    <dgm:txFillClrLst/>
    <dgm:txEffectClrLst/>
  </dgm:styleLbl>
  <dgm:styleLbl name="asst2">
    <dgm:fillClrLst>
      <a:schemeClr val="accent6"/>
    </dgm:fillClrLst>
    <dgm:linClrLst meth="repeat">
      <a:schemeClr val="lt1"/>
    </dgm:linClrLst>
    <dgm:effectClrLst/>
    <dgm:txLinClrLst/>
    <dgm:txFillClrLst/>
    <dgm:txEffectClrLst/>
  </dgm:styleLbl>
  <dgm:styleLbl name="asst3">
    <dgm:fillClrLst>
      <a:schemeClr val="accent1"/>
    </dgm:fillClrLst>
    <dgm:linClrLst meth="repeat">
      <a:schemeClr val="lt1"/>
    </dgm:linClrLst>
    <dgm:effectClrLst/>
    <dgm:txLinClrLst/>
    <dgm:txFillClrLst/>
    <dgm:txEffectClrLst/>
  </dgm:styleLbl>
  <dgm:styleLbl name="asst4">
    <dgm:fillClrLst>
      <a:schemeClr val="accent2"/>
    </dgm:fillClrLst>
    <dgm:linClrLst meth="repeat">
      <a:schemeClr val="lt1"/>
    </dgm:linClrLst>
    <dgm:effectClrLst/>
    <dgm:txLinClrLst/>
    <dgm:txFillClrLst/>
    <dgm:txEffectClrLst/>
  </dgm:styleLbl>
  <dgm:styleLbl name="parChTrans2D1">
    <dgm:fillClrLst meth="repeat">
      <a:schemeClr val="accent4"/>
    </dgm:fillClrLst>
    <dgm:linClrLst meth="repeat">
      <a:schemeClr val="lt1"/>
    </dgm:linClrLst>
    <dgm:effectClrLst/>
    <dgm:txLinClrLst/>
    <dgm:txFillClrLst meth="repeat">
      <a:schemeClr val="lt1"/>
    </dgm:txFillClrLst>
    <dgm:txEffectClrLst/>
  </dgm:styleLbl>
  <dgm:styleLbl name="parChTrans2D2">
    <dgm:fillClrLst meth="repeat">
      <a:schemeClr val="accent5"/>
    </dgm:fillClrLst>
    <dgm:linClrLst meth="repeat">
      <a:schemeClr val="lt1"/>
    </dgm:linClrLst>
    <dgm:effectClrLst/>
    <dgm:txLinClrLst/>
    <dgm:txFillClrLst/>
    <dgm:txEffectClrLst/>
  </dgm:styleLbl>
  <dgm:styleLbl name="parChTrans2D3">
    <dgm:fillClrLst meth="repeat">
      <a:schemeClr val="accent5"/>
    </dgm:fillClrLst>
    <dgm:linClrLst meth="repeat">
      <a:schemeClr val="lt1"/>
    </dgm:linClrLst>
    <dgm:effectClrLst/>
    <dgm:txLinClrLst/>
    <dgm:txFillClrLst/>
    <dgm:txEffectClrLst/>
  </dgm:styleLbl>
  <dgm:styleLbl name="parChTrans2D4">
    <dgm:fillClrLst meth="repeat">
      <a:schemeClr val="accent6"/>
    </dgm:fillClrLst>
    <dgm:linClrLst meth="repeat">
      <a:schemeClr val="lt1"/>
    </dgm:linClrLst>
    <dgm:effectClrLst/>
    <dgm:txLinClrLst/>
    <dgm:txFillClrLst meth="repeat">
      <a:schemeClr val="lt1"/>
    </dgm:txFillClrLst>
    <dgm:txEffectClrLst/>
  </dgm:styleLbl>
  <dgm:styleLbl name="parChTrans1D1">
    <dgm:fillClrLst meth="repeat">
      <a:schemeClr val="accent4"/>
    </dgm:fillClrLst>
    <dgm:linClrLst meth="repeat">
      <a:schemeClr val="accent4"/>
    </dgm:linClrLst>
    <dgm:effectClrLst/>
    <dgm:txLinClrLst/>
    <dgm:txFillClrLst meth="repeat">
      <a:schemeClr val="tx1"/>
    </dgm:txFillClrLst>
    <dgm:txEffectClrLst/>
  </dgm:styleLbl>
  <dgm:styleLbl name="parChTrans1D2">
    <dgm:fillClrLst meth="repeat">
      <a:schemeClr val="accent4">
        <a:tint val="90000"/>
      </a:schemeClr>
    </dgm:fillClrLst>
    <dgm:linClrLst meth="repeat">
      <a:schemeClr val="accent5"/>
    </dgm:linClrLst>
    <dgm:effectClrLst/>
    <dgm:txLinClrLst/>
    <dgm:txFillClrLst meth="repeat">
      <a:schemeClr val="tx1"/>
    </dgm:txFillClrLst>
    <dgm:txEffectClrLst/>
  </dgm:styleLbl>
  <dgm:styleLbl name="parChTrans1D3">
    <dgm:fillClrLst meth="repeat">
      <a:schemeClr val="accent4">
        <a:tint val="70000"/>
      </a:schemeClr>
    </dgm:fillClrLst>
    <dgm:linClrLst meth="repeat">
      <a:schemeClr val="accent6"/>
    </dgm:linClrLst>
    <dgm:effectClrLst/>
    <dgm:txLinClrLst/>
    <dgm:txFillClrLst meth="repeat">
      <a:schemeClr val="tx1"/>
    </dgm:txFillClrLst>
    <dgm:txEffectClrLst/>
  </dgm:styleLbl>
  <dgm:styleLbl name="parChTrans1D4">
    <dgm:fillClrLst meth="repeat">
      <a:schemeClr val="accent4">
        <a:tint val="50000"/>
      </a:schemeClr>
    </dgm:fillClrLst>
    <dgm:linClrLst meth="repeat">
      <a:schemeClr val="accent1"/>
    </dgm:linClrLst>
    <dgm:effectClrLst/>
    <dgm:txLinClrLst/>
    <dgm:txFillClrLst meth="repeat">
      <a:schemeClr val="tx1"/>
    </dgm:txFillClrLst>
    <dgm:txEffectClrLst/>
  </dgm:styleLbl>
  <dgm:styleLbl name="f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conF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align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4"/>
    </dgm:linClrLst>
    <dgm:effectClrLst/>
    <dgm:txLinClrLst/>
    <dgm:txFillClrLst meth="repeat">
      <a:schemeClr val="dk1"/>
    </dgm:txFillClrLst>
    <dgm:txEffectClrLst/>
  </dgm:styleLbl>
  <dgm:styleLbl name="b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solidFgAcc1">
    <dgm:fillClrLst meth="repeat">
      <a:schemeClr val="lt1"/>
    </dgm:fillClrLst>
    <dgm:linClrLst>
      <a:schemeClr val="accent4"/>
      <a:schemeClr val="accent5"/>
    </dgm:linClrLst>
    <dgm:effectClrLst/>
    <dgm:txLinClrLst/>
    <dgm:txFillClrLst meth="repeat">
      <a:schemeClr val="dk1"/>
    </dgm:txFillClrLst>
    <dgm:txEffectClrLst/>
  </dgm:styleLbl>
  <dgm:styleLbl name="solidAlignAcc1">
    <dgm:fillClrLst meth="repeat">
      <a:schemeClr val="lt1"/>
    </dgm:fillClrLst>
    <dgm:linClrLst>
      <a:schemeClr val="accent4"/>
      <a:schemeClr val="accent5"/>
    </dgm:linClrLst>
    <dgm:effectClrLst/>
    <dgm:txLinClrLst/>
    <dgm:txFillClrLst meth="repeat">
      <a:schemeClr val="dk1"/>
    </dgm:txFillClrLst>
    <dgm:txEffectClrLst/>
  </dgm:styleLbl>
  <dgm:styleLbl name="solidBgAcc1">
    <dgm:fillClrLst meth="repeat">
      <a:schemeClr val="lt1"/>
    </dgm:fillClrLst>
    <dgm:linClrLst>
      <a:schemeClr val="accent4"/>
      <a:schemeClr val="accent5"/>
    </dgm:linClrLst>
    <dgm:effectClrLst/>
    <dgm:txLinClrLst/>
    <dgm:txFillClrLst meth="repeat">
      <a:schemeClr val="dk1"/>
    </dgm:txFillClrLst>
    <dgm:txEffectClrLst/>
  </dgm:styleLbl>
  <dgm:styleLbl name="fg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align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bg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3"/>
    </dgm:linClrLst>
    <dgm:effectClrLst/>
    <dgm:txLinClrLst/>
    <dgm:txFillClrLst meth="repeat">
      <a:schemeClr val="dk1"/>
    </dgm:txFillClrLst>
    <dgm:txEffectClrLst/>
  </dgm:styleLbl>
  <dgm:styleLbl name="fgAcc2">
    <dgm:fillClrLst meth="repeat">
      <a:schemeClr val="lt1">
        <a:alpha val="90000"/>
      </a:schemeClr>
    </dgm:fillClrLst>
    <dgm:linClrLst>
      <a:schemeClr val="accent5"/>
    </dgm:linClrLst>
    <dgm:effectClrLst/>
    <dgm:txLinClrLst/>
    <dgm:txFillClrLst meth="repeat">
      <a:schemeClr val="dk1"/>
    </dgm:txFillClrLst>
    <dgm:txEffectClrLst/>
  </dgm:styleLbl>
  <dgm:styleLbl name="fgAcc3">
    <dgm:fillClrLst meth="repeat">
      <a:schemeClr val="lt1">
        <a:alpha val="90000"/>
      </a:schemeClr>
    </dgm:fillClrLst>
    <dgm:linClrLst>
      <a:schemeClr val="accent6"/>
    </dgm:linClrLst>
    <dgm:effectClrLst/>
    <dgm:txLinClrLst/>
    <dgm:txFillClrLst meth="repeat">
      <a:schemeClr val="dk1"/>
    </dgm:txFillClrLst>
    <dgm:txEffectClrLst/>
  </dgm:styleLbl>
  <dgm:styleLbl name="fgAcc4">
    <dgm:fillClrLst meth="repeat">
      <a:schemeClr val="lt1">
        <a:alpha val="90000"/>
      </a:schemeClr>
    </dgm:fillClrLst>
    <dgm:linClrLst>
      <a:schemeClr val="accent1"/>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4">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2.xml><?xml version="1.0" encoding="utf-8"?>
<dgm:colorsDef xmlns:dgm="http://schemas.openxmlformats.org/drawingml/2006/diagram" xmlns:a="http://schemas.openxmlformats.org/drawingml/2006/main" uniqueId="urn:microsoft.com/office/officeart/2005/8/colors/colorful2">
  <dgm:title val=""/>
  <dgm:desc val=""/>
  <dgm:catLst>
    <dgm:cat type="colorful" pri="10200"/>
  </dgm:catLst>
  <dgm:styleLbl name="node0">
    <dgm:fillClrLst meth="repeat">
      <a:schemeClr val="accent1"/>
    </dgm:fillClrLst>
    <dgm:linClrLst meth="repeat">
      <a:schemeClr val="lt1"/>
    </dgm:linClrLst>
    <dgm:effectClrLst/>
    <dgm:txLinClrLst/>
    <dgm:txFillClrLst/>
    <dgm:txEffectClrLst/>
  </dgm:styleLbl>
  <dgm:styleLbl name="node1">
    <dgm:fillClrLst>
      <a:schemeClr val="accent2"/>
      <a:schemeClr val="accent3"/>
    </dgm:fillClrLst>
    <dgm:linClrLst meth="repeat">
      <a:schemeClr val="lt1"/>
    </dgm:linClrLst>
    <dgm:effectClrLst/>
    <dgm:txLinClrLst/>
    <dgm:txFillClrLst/>
    <dgm:txEffectClrLst/>
  </dgm:styleLbl>
  <dgm:styleLbl name="alignNode1">
    <dgm:fillClrLst>
      <a:schemeClr val="accent2"/>
      <a:schemeClr val="accent3"/>
    </dgm:fillClrLst>
    <dgm:linClrLst>
      <a:schemeClr val="accent2"/>
      <a:schemeClr val="accent3"/>
    </dgm:linClrLst>
    <dgm:effectClrLst/>
    <dgm:txLinClrLst/>
    <dgm:txFillClrLst/>
    <dgm:txEffectClrLst/>
  </dgm:styleLbl>
  <dgm:styleLbl name="lnNode1">
    <dgm:fillClrLst>
      <a:schemeClr val="accent2"/>
      <a:schemeClr val="accent3"/>
    </dgm:fillClrLst>
    <dgm:linClrLst meth="repeat">
      <a:schemeClr val="lt1"/>
    </dgm:linClrLst>
    <dgm:effectClrLst/>
    <dgm:txLinClrLst/>
    <dgm:txFillClrLst/>
    <dgm:txEffectClrLst/>
  </dgm:styleLbl>
  <dgm:styleLbl name="vennNode1">
    <dgm:fillClrLst>
      <a:schemeClr val="accent2">
        <a:alpha val="50000"/>
      </a:schemeClr>
      <a:schemeClr val="accent3">
        <a:alpha val="50000"/>
      </a:schemeClr>
    </dgm:fillClrLst>
    <dgm:linClrLst meth="repeat">
      <a:schemeClr val="lt1"/>
    </dgm:linClrLst>
    <dgm:effectClrLst/>
    <dgm:txLinClrLst/>
    <dgm:txFillClrLst/>
    <dgm:txEffectClrLst/>
  </dgm:styleLbl>
  <dgm:styleLbl name="node2">
    <dgm:fillClrLst>
      <a:schemeClr val="accent3"/>
    </dgm:fillClrLst>
    <dgm:linClrLst meth="repeat">
      <a:schemeClr val="lt1"/>
    </dgm:linClrLst>
    <dgm:effectClrLst/>
    <dgm:txLinClrLst/>
    <dgm:txFillClrLst/>
    <dgm:txEffectClrLst/>
  </dgm:styleLbl>
  <dgm:styleLbl name="node3">
    <dgm:fillClrLst>
      <a:schemeClr val="accent4"/>
    </dgm:fillClrLst>
    <dgm:linClrLst meth="repeat">
      <a:schemeClr val="lt1"/>
    </dgm:linClrLst>
    <dgm:effectClrLst/>
    <dgm:txLinClrLst/>
    <dgm:txFillClrLst/>
    <dgm:txEffectClrLst/>
  </dgm:styleLbl>
  <dgm:styleLbl name="node4">
    <dgm:fillClrLst>
      <a:schemeClr val="accent5"/>
    </dgm:fillClrLst>
    <dgm:linClrLst meth="repeat">
      <a:schemeClr val="lt1"/>
    </dgm:linClrLst>
    <dgm:effectClrLst/>
    <dgm:txLinClrLst/>
    <dgm:txFillClrLst/>
    <dgm:txEffectClrLst/>
  </dgm:styleLbl>
  <dgm:styleLbl name="fgImgPlace1">
    <dgm:fillClrLst>
      <a:schemeClr val="accent2">
        <a:tint val="50000"/>
      </a:schemeClr>
      <a:schemeClr val="accent3">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2">
        <a:tint val="50000"/>
      </a:schemeClr>
      <a:schemeClr val="accent3">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2">
        <a:tint val="50000"/>
      </a:schemeClr>
      <a:schemeClr val="accent3">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2"/>
      <a:schemeClr val="accent3"/>
    </dgm:fillClrLst>
    <dgm:linClrLst meth="repeat">
      <a:schemeClr val="lt1"/>
    </dgm:linClrLst>
    <dgm:effectClrLst/>
    <dgm:txLinClrLst/>
    <dgm:txFillClrLst/>
    <dgm:txEffectClrLst/>
  </dgm:styleLbl>
  <dgm:styleLbl name="fgSibTrans2D1">
    <dgm:fillClrLst>
      <a:schemeClr val="accent2"/>
      <a:schemeClr val="accent3"/>
    </dgm:fillClrLst>
    <dgm:linClrLst meth="repeat">
      <a:schemeClr val="lt1"/>
    </dgm:linClrLst>
    <dgm:effectClrLst/>
    <dgm:txLinClrLst/>
    <dgm:txFillClrLst meth="repeat">
      <a:schemeClr val="lt1"/>
    </dgm:txFillClrLst>
    <dgm:txEffectClrLst/>
  </dgm:styleLbl>
  <dgm:styleLbl name="bgSibTrans2D1">
    <dgm:fillClrLst>
      <a:schemeClr val="accent2"/>
      <a:schemeClr val="accent3"/>
    </dgm:fillClrLst>
    <dgm:linClrLst meth="repeat">
      <a:schemeClr val="lt1"/>
    </dgm:linClrLst>
    <dgm:effectClrLst/>
    <dgm:txLinClrLst/>
    <dgm:txFillClrLst meth="repeat">
      <a:schemeClr val="lt1"/>
    </dgm:txFillClrLst>
    <dgm:txEffectClrLst/>
  </dgm:styleLbl>
  <dgm:styleLbl name="sibTrans1D1">
    <dgm:fillClrLst/>
    <dgm:linClrLst>
      <a:schemeClr val="accent2"/>
      <a:schemeClr val="accent3"/>
    </dgm:linClrLst>
    <dgm:effectClrLst/>
    <dgm:txLinClrLst/>
    <dgm:txFillClrLst meth="repeat">
      <a:schemeClr val="tx1"/>
    </dgm:txFillClrLst>
    <dgm:txEffectClrLst/>
  </dgm:styleLbl>
  <dgm:styleLbl name="callout">
    <dgm:fillClrLst meth="repeat">
      <a:schemeClr val="accent2"/>
    </dgm:fillClrLst>
    <dgm:linClrLst meth="repeat">
      <a:schemeClr val="accent2">
        <a:tint val="50000"/>
      </a:schemeClr>
    </dgm:linClrLst>
    <dgm:effectClrLst/>
    <dgm:txLinClrLst/>
    <dgm:txFillClrLst meth="repeat">
      <a:schemeClr val="tx1"/>
    </dgm:txFillClrLst>
    <dgm:txEffectClrLst/>
  </dgm:styleLbl>
  <dgm:styleLbl name="asst0">
    <dgm:fillClrLst meth="repeat">
      <a:schemeClr val="accent2"/>
    </dgm:fillClrLst>
    <dgm:linClrLst meth="repeat">
      <a:schemeClr val="lt1">
        <a:shade val="80000"/>
      </a:schemeClr>
    </dgm:linClrLst>
    <dgm:effectClrLst/>
    <dgm:txLinClrLst/>
    <dgm:txFillClrLst/>
    <dgm:txEffectClrLst/>
  </dgm:styleLbl>
  <dgm:styleLbl name="asst1">
    <dgm:fillClrLst meth="repeat">
      <a:schemeClr val="accent3"/>
    </dgm:fillClrLst>
    <dgm:linClrLst meth="repeat">
      <a:schemeClr val="lt1">
        <a:shade val="80000"/>
      </a:schemeClr>
    </dgm:linClrLst>
    <dgm:effectClrLst/>
    <dgm:txLinClrLst/>
    <dgm:txFillClrLst/>
    <dgm:txEffectClrLst/>
  </dgm:styleLbl>
  <dgm:styleLbl name="asst2">
    <dgm:fillClrLst>
      <a:schemeClr val="accent4"/>
    </dgm:fillClrLst>
    <dgm:linClrLst meth="repeat">
      <a:schemeClr val="lt1"/>
    </dgm:linClrLst>
    <dgm:effectClrLst/>
    <dgm:txLinClrLst/>
    <dgm:txFillClrLst/>
    <dgm:txEffectClrLst/>
  </dgm:styleLbl>
  <dgm:styleLbl name="asst3">
    <dgm:fillClrLst>
      <a:schemeClr val="accent5"/>
    </dgm:fillClrLst>
    <dgm:linClrLst meth="repeat">
      <a:schemeClr val="lt1"/>
    </dgm:linClrLst>
    <dgm:effectClrLst/>
    <dgm:txLinClrLst/>
    <dgm:txFillClrLst/>
    <dgm:txEffectClrLst/>
  </dgm:styleLbl>
  <dgm:styleLbl name="asst4">
    <dgm:fillClrLst>
      <a:schemeClr val="accent6"/>
    </dgm:fillClrLst>
    <dgm:linClrLst meth="repeat">
      <a:schemeClr val="lt1"/>
    </dgm:linClrLst>
    <dgm:effectClrLst/>
    <dgm:txLinClrLst/>
    <dgm:txFillClrLst/>
    <dgm:txEffectClrLst/>
  </dgm:styleLbl>
  <dgm:styleLbl name="parChTrans2D1">
    <dgm:fillClrLst meth="repeat">
      <a:schemeClr val="accent2"/>
    </dgm:fillClrLst>
    <dgm:linClrLst meth="repeat">
      <a:schemeClr val="lt1"/>
    </dgm:linClrLst>
    <dgm:effectClrLst/>
    <dgm:txLinClrLst/>
    <dgm:txFillClrLst meth="repeat">
      <a:schemeClr val="lt1"/>
    </dgm:txFillClrLst>
    <dgm:txEffectClrLst/>
  </dgm:styleLbl>
  <dgm:styleLbl name="parChTrans2D2">
    <dgm:fillClrLst meth="repeat">
      <a:schemeClr val="accent3"/>
    </dgm:fillClrLst>
    <dgm:linClrLst meth="repeat">
      <a:schemeClr val="lt1"/>
    </dgm:linClrLst>
    <dgm:effectClrLst/>
    <dgm:txLinClrLst/>
    <dgm:txFillClrLst/>
    <dgm:txEffectClrLst/>
  </dgm:styleLbl>
  <dgm:styleLbl name="parChTrans2D3">
    <dgm:fillClrLst meth="repeat">
      <a:schemeClr val="accent4"/>
    </dgm:fillClrLst>
    <dgm:linClrLst meth="repeat">
      <a:schemeClr val="lt1"/>
    </dgm:linClrLst>
    <dgm:effectClrLst/>
    <dgm:txLinClrLst/>
    <dgm:txFillClrLst/>
    <dgm:txEffectClrLst/>
  </dgm:styleLbl>
  <dgm:styleLbl name="parChTrans2D4">
    <dgm:fillClrLst meth="repeat">
      <a:schemeClr val="accent5"/>
    </dgm:fillClrLst>
    <dgm:linClrLst meth="repeat">
      <a:schemeClr val="lt1"/>
    </dgm:linClrLst>
    <dgm:effectClrLst/>
    <dgm:txLinClrLst/>
    <dgm:txFillClrLst meth="repeat">
      <a:schemeClr val="lt1"/>
    </dgm:txFillClrLst>
    <dgm:txEffectClrLst/>
  </dgm:styleLbl>
  <dgm:styleLbl name="parChTrans1D1">
    <dgm:fillClrLst meth="repeat">
      <a:schemeClr val="accent2"/>
    </dgm:fillClrLst>
    <dgm:linClrLst meth="repeat">
      <a:schemeClr val="accent2"/>
    </dgm:linClrLst>
    <dgm:effectClrLst/>
    <dgm:txLinClrLst/>
    <dgm:txFillClrLst meth="repeat">
      <a:schemeClr val="tx1"/>
    </dgm:txFillClrLst>
    <dgm:txEffectClrLst/>
  </dgm:styleLbl>
  <dgm:styleLbl name="parChTrans1D2">
    <dgm:fillClrLst meth="repeat">
      <a:schemeClr val="accent2">
        <a:tint val="90000"/>
      </a:schemeClr>
    </dgm:fillClrLst>
    <dgm:linClrLst meth="repeat">
      <a:schemeClr val="accent3"/>
    </dgm:linClrLst>
    <dgm:effectClrLst/>
    <dgm:txLinClrLst/>
    <dgm:txFillClrLst meth="repeat">
      <a:schemeClr val="tx1"/>
    </dgm:txFillClrLst>
    <dgm:txEffectClrLst/>
  </dgm:styleLbl>
  <dgm:styleLbl name="parChTrans1D3">
    <dgm:fillClrLst meth="repeat">
      <a:schemeClr val="accent2">
        <a:tint val="70000"/>
      </a:schemeClr>
    </dgm:fillClrLst>
    <dgm:linClrLst meth="repeat">
      <a:schemeClr val="accent4"/>
    </dgm:linClrLst>
    <dgm:effectClrLst/>
    <dgm:txLinClrLst/>
    <dgm:txFillClrLst meth="repeat">
      <a:schemeClr val="tx1"/>
    </dgm:txFillClrLst>
    <dgm:txEffectClrLst/>
  </dgm:styleLbl>
  <dgm:styleLbl name="parChTrans1D4">
    <dgm:fillClrLst meth="repeat">
      <a:schemeClr val="accent2">
        <a:tint val="50000"/>
      </a:schemeClr>
    </dgm:fillClrLst>
    <dgm:linClrLst meth="repeat">
      <a:schemeClr val="accent5"/>
    </dgm:linClrLst>
    <dgm:effectClrLst/>
    <dgm:txLinClrLst/>
    <dgm:txFillClrLst meth="repeat">
      <a:schemeClr val="tx1"/>
    </dgm:txFillClrLst>
    <dgm:txEffectClrLst/>
  </dgm:styleLbl>
  <dgm:styleLbl name="fgAcc1">
    <dgm:fillClrLst meth="repeat">
      <a:schemeClr val="lt1">
        <a:alpha val="90000"/>
      </a:schemeClr>
    </dgm:fillClrLst>
    <dgm:linClrLst>
      <a:schemeClr val="accent2"/>
      <a:schemeClr val="accent3"/>
    </dgm:linClrLst>
    <dgm:effectClrLst/>
    <dgm:txLinClrLst/>
    <dgm:txFillClrLst meth="repeat">
      <a:schemeClr val="dk1"/>
    </dgm:txFillClrLst>
    <dgm:txEffectClrLst/>
  </dgm:styleLbl>
  <dgm:styleLbl name="conFgAcc1">
    <dgm:fillClrLst meth="repeat">
      <a:schemeClr val="lt1">
        <a:alpha val="90000"/>
      </a:schemeClr>
    </dgm:fillClrLst>
    <dgm:linClrLst>
      <a:schemeClr val="accent2"/>
      <a:schemeClr val="accent3"/>
    </dgm:linClrLst>
    <dgm:effectClrLst/>
    <dgm:txLinClrLst/>
    <dgm:txFillClrLst meth="repeat">
      <a:schemeClr val="dk1"/>
    </dgm:txFillClrLst>
    <dgm:txEffectClrLst/>
  </dgm:styleLbl>
  <dgm:styleLbl name="alignAcc1">
    <dgm:fillClrLst meth="repeat">
      <a:schemeClr val="lt1">
        <a:alpha val="90000"/>
      </a:schemeClr>
    </dgm:fillClrLst>
    <dgm:linClrLst>
      <a:schemeClr val="accent2"/>
      <a:schemeClr val="accent3"/>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2"/>
    </dgm:linClrLst>
    <dgm:effectClrLst/>
    <dgm:txLinClrLst/>
    <dgm:txFillClrLst meth="repeat">
      <a:schemeClr val="dk1"/>
    </dgm:txFillClrLst>
    <dgm:txEffectClrLst/>
  </dgm:styleLbl>
  <dgm:styleLbl name="bgAcc1">
    <dgm:fillClrLst meth="repeat">
      <a:schemeClr val="lt1">
        <a:alpha val="90000"/>
      </a:schemeClr>
    </dgm:fillClrLst>
    <dgm:linClrLst>
      <a:schemeClr val="accent2"/>
      <a:schemeClr val="accent3"/>
    </dgm:linClrLst>
    <dgm:effectClrLst/>
    <dgm:txLinClrLst/>
    <dgm:txFillClrLst meth="repeat">
      <a:schemeClr val="dk1"/>
    </dgm:txFillClrLst>
    <dgm:txEffectClrLst/>
  </dgm:styleLbl>
  <dgm:styleLbl name="solidFgAcc1">
    <dgm:fillClrLst meth="repeat">
      <a:schemeClr val="lt1"/>
    </dgm:fillClrLst>
    <dgm:linClrLst>
      <a:schemeClr val="accent2"/>
      <a:schemeClr val="accent3"/>
    </dgm:linClrLst>
    <dgm:effectClrLst/>
    <dgm:txLinClrLst/>
    <dgm:txFillClrLst meth="repeat">
      <a:schemeClr val="dk1"/>
    </dgm:txFillClrLst>
    <dgm:txEffectClrLst/>
  </dgm:styleLbl>
  <dgm:styleLbl name="solidAlignAcc1">
    <dgm:fillClrLst meth="repeat">
      <a:schemeClr val="lt1"/>
    </dgm:fillClrLst>
    <dgm:linClrLst>
      <a:schemeClr val="accent2"/>
      <a:schemeClr val="accent3"/>
    </dgm:linClrLst>
    <dgm:effectClrLst/>
    <dgm:txLinClrLst/>
    <dgm:txFillClrLst meth="repeat">
      <a:schemeClr val="dk1"/>
    </dgm:txFillClrLst>
    <dgm:txEffectClrLst/>
  </dgm:styleLbl>
  <dgm:styleLbl name="solidBgAcc1">
    <dgm:fillClrLst meth="repeat">
      <a:schemeClr val="lt1"/>
    </dgm:fillClrLst>
    <dgm:linClrLst>
      <a:schemeClr val="accent2"/>
      <a:schemeClr val="accent3"/>
    </dgm:linClrLst>
    <dgm:effectClrLst/>
    <dgm:txLinClrLst/>
    <dgm:txFillClrLst meth="repeat">
      <a:schemeClr val="dk1"/>
    </dgm:txFillClrLst>
    <dgm:txEffectClrLst/>
  </dgm:styleLbl>
  <dgm:styleLbl name="fgAccFollowNode1">
    <dgm:fillClrLst>
      <a:schemeClr val="accent2">
        <a:tint val="40000"/>
        <a:alpha val="90000"/>
      </a:schemeClr>
      <a:schemeClr val="accent3">
        <a:tint val="40000"/>
        <a:alpha val="90000"/>
      </a:schemeClr>
    </dgm:fillClrLst>
    <dgm:linClrLst>
      <a:schemeClr val="accent2">
        <a:tint val="40000"/>
        <a:alpha val="90000"/>
      </a:schemeClr>
      <a:schemeClr val="accent3">
        <a:tint val="40000"/>
        <a:alpha val="90000"/>
      </a:schemeClr>
    </dgm:linClrLst>
    <dgm:effectClrLst/>
    <dgm:txLinClrLst/>
    <dgm:txFillClrLst meth="repeat">
      <a:schemeClr val="dk1"/>
    </dgm:txFillClrLst>
    <dgm:txEffectClrLst/>
  </dgm:styleLbl>
  <dgm:styleLbl name="alignAccFollowNode1">
    <dgm:fillClrLst>
      <a:schemeClr val="accent2">
        <a:tint val="40000"/>
        <a:alpha val="90000"/>
      </a:schemeClr>
      <a:schemeClr val="accent3">
        <a:tint val="40000"/>
        <a:alpha val="90000"/>
      </a:schemeClr>
    </dgm:fillClrLst>
    <dgm:linClrLst>
      <a:schemeClr val="accent2">
        <a:tint val="40000"/>
        <a:alpha val="90000"/>
      </a:schemeClr>
      <a:schemeClr val="accent3">
        <a:tint val="40000"/>
        <a:alpha val="90000"/>
      </a:schemeClr>
    </dgm:linClrLst>
    <dgm:effectClrLst/>
    <dgm:txLinClrLst/>
    <dgm:txFillClrLst meth="repeat">
      <a:schemeClr val="dk1"/>
    </dgm:txFillClrLst>
    <dgm:txEffectClrLst/>
  </dgm:styleLbl>
  <dgm:styleLbl name="bgAccFollowNode1">
    <dgm:fillClrLst>
      <a:schemeClr val="accent2">
        <a:tint val="40000"/>
        <a:alpha val="90000"/>
      </a:schemeClr>
      <a:schemeClr val="accent3">
        <a:tint val="40000"/>
        <a:alpha val="90000"/>
      </a:schemeClr>
    </dgm:fillClrLst>
    <dgm:linClrLst>
      <a:schemeClr val="accent2">
        <a:tint val="40000"/>
        <a:alpha val="90000"/>
      </a:schemeClr>
      <a:schemeClr val="accent3">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1"/>
    </dgm:linClrLst>
    <dgm:effectClrLst/>
    <dgm:txLinClrLst/>
    <dgm:txFillClrLst meth="repeat">
      <a:schemeClr val="dk1"/>
    </dgm:txFillClrLst>
    <dgm:txEffectClrLst/>
  </dgm:styleLbl>
  <dgm:styleLbl name="fgAcc2">
    <dgm:fillClrLst meth="repeat">
      <a:schemeClr val="lt1">
        <a:alpha val="90000"/>
      </a:schemeClr>
    </dgm:fillClrLst>
    <dgm:linClrLst>
      <a:schemeClr val="accent3"/>
    </dgm:linClrLst>
    <dgm:effectClrLst/>
    <dgm:txLinClrLst/>
    <dgm:txFillClrLst meth="repeat">
      <a:schemeClr val="dk1"/>
    </dgm:txFillClrLst>
    <dgm:txEffectClrLst/>
  </dgm:styleLbl>
  <dgm:styleLbl name="fgAcc3">
    <dgm:fillClrLst meth="repeat">
      <a:schemeClr val="lt1">
        <a:alpha val="90000"/>
      </a:schemeClr>
    </dgm:fillClrLst>
    <dgm:linClrLst>
      <a:schemeClr val="accent4"/>
    </dgm:linClrLst>
    <dgm:effectClrLst/>
    <dgm:txLinClrLst/>
    <dgm:txFillClrLst meth="repeat">
      <a:schemeClr val="dk1"/>
    </dgm:txFillClrLst>
    <dgm:txEffectClrLst/>
  </dgm:styleLbl>
  <dgm:styleLbl name="fgAcc4">
    <dgm:fillClrLst meth="repeat">
      <a:schemeClr val="lt1">
        <a:alpha val="90000"/>
      </a:schemeClr>
    </dgm:fillClrLst>
    <dgm:linClrLst>
      <a:schemeClr val="accent5"/>
    </dgm:linClrLst>
    <dgm:effectClrLst/>
    <dgm:txLinClrLst/>
    <dgm:txFillClrLst meth="repeat">
      <a:schemeClr val="dk1"/>
    </dgm:txFillClrLst>
    <dgm:txEffectClrLst/>
  </dgm:styleLbl>
  <dgm:styleLbl name="bgShp">
    <dgm:fillClrLst meth="repeat">
      <a:schemeClr val="accent2">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2">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2">
        <a:tint val="50000"/>
        <a:alpha val="40000"/>
      </a:schemeClr>
    </dgm:fillClrLst>
    <dgm:linClrLst meth="repeat">
      <a:schemeClr val="accent2"/>
    </dgm:linClrLst>
    <dgm:effectClrLst/>
    <dgm:txLinClrLst/>
    <dgm:txFillClrLst meth="repeat">
      <a:schemeClr val="lt1"/>
    </dgm:txFillClrLst>
    <dgm:txEffectClrLst/>
  </dgm:styleLbl>
  <dgm:styleLbl name="fgShp">
    <dgm:fillClrLst meth="repeat">
      <a:schemeClr val="accent2">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917F2A7A-319E-4CFE-B195-19EBD87AE6B2}" type="doc">
      <dgm:prSet loTypeId="urn:microsoft.com/office/officeart/2005/8/layout/StepDownProcess" loCatId="process" qsTypeId="urn:microsoft.com/office/officeart/2005/8/quickstyle/simple2" qsCatId="simple" csTypeId="urn:microsoft.com/office/officeart/2005/8/colors/colorful4" csCatId="colorful" phldr="1"/>
      <dgm:spPr/>
      <dgm:t>
        <a:bodyPr/>
        <a:lstStyle/>
        <a:p>
          <a:endParaRPr lang="es-PE"/>
        </a:p>
      </dgm:t>
    </dgm:pt>
    <dgm:pt modelId="{4B7716E2-7FF9-4CA1-994E-569958333F6C}">
      <dgm:prSet phldrT="[Texto]" custT="1"/>
      <dgm:spPr/>
      <dgm:t>
        <a:bodyPr/>
        <a:lstStyle/>
        <a:p>
          <a:r>
            <a:rPr lang="es-PE" sz="1400"/>
            <a:t>Capital de Trabajo</a:t>
          </a:r>
        </a:p>
      </dgm:t>
      <dgm:extLst>
        <a:ext uri="{E40237B7-FDA0-4F09-8148-C483321AD2D9}">
          <dgm14:cNvPr xmlns:dgm14="http://schemas.microsoft.com/office/drawing/2010/diagram" id="0" name="">
            <a:hlinkClick xmlns:r="http://schemas.openxmlformats.org/officeDocument/2006/relationships" r:id="rId1" tooltip="Capital de trabajo"/>
          </dgm14:cNvPr>
        </a:ext>
      </dgm:extLst>
    </dgm:pt>
    <dgm:pt modelId="{48BC307A-21AB-428A-9D3E-5031B1EA7434}" type="parTrans" cxnId="{24C8B8D1-86C6-457C-A468-F455533949A7}">
      <dgm:prSet/>
      <dgm:spPr/>
      <dgm:t>
        <a:bodyPr/>
        <a:lstStyle/>
        <a:p>
          <a:endParaRPr lang="es-PE" sz="1400"/>
        </a:p>
      </dgm:t>
    </dgm:pt>
    <dgm:pt modelId="{066ADA07-29C6-4550-AC52-DEFBF6A2176D}" type="sibTrans" cxnId="{24C8B8D1-86C6-457C-A468-F455533949A7}">
      <dgm:prSet/>
      <dgm:spPr/>
      <dgm:t>
        <a:bodyPr/>
        <a:lstStyle/>
        <a:p>
          <a:endParaRPr lang="es-PE" sz="1400"/>
        </a:p>
      </dgm:t>
    </dgm:pt>
    <dgm:pt modelId="{ADDB6014-5309-4656-8F1D-AF412268EBCD}">
      <dgm:prSet phldrT="[Texto]" custT="1"/>
      <dgm:spPr/>
      <dgm:t>
        <a:bodyPr/>
        <a:lstStyle/>
        <a:p>
          <a:r>
            <a:rPr lang="es-PE" sz="1400"/>
            <a:t>Estado de Perdidas y Ganancias</a:t>
          </a:r>
        </a:p>
      </dgm:t>
      <dgm:extLst>
        <a:ext uri="{E40237B7-FDA0-4F09-8148-C483321AD2D9}">
          <dgm14:cNvPr xmlns:dgm14="http://schemas.microsoft.com/office/drawing/2010/diagram" id="0" name="">
            <a:hlinkClick xmlns:r="http://schemas.openxmlformats.org/officeDocument/2006/relationships" r:id="rId2" tooltip="EEPPGG"/>
          </dgm14:cNvPr>
        </a:ext>
      </dgm:extLst>
    </dgm:pt>
    <dgm:pt modelId="{A05550F4-D9FC-42E9-BE14-F9F7975A4B7F}" type="parTrans" cxnId="{1519A12B-7FB3-494C-9A31-FF0AE4032618}">
      <dgm:prSet/>
      <dgm:spPr/>
      <dgm:t>
        <a:bodyPr/>
        <a:lstStyle/>
        <a:p>
          <a:endParaRPr lang="es-PE" sz="1400"/>
        </a:p>
      </dgm:t>
    </dgm:pt>
    <dgm:pt modelId="{0899FFAA-CF12-4F52-8DE8-2DE65E253C7E}" type="sibTrans" cxnId="{1519A12B-7FB3-494C-9A31-FF0AE4032618}">
      <dgm:prSet/>
      <dgm:spPr/>
      <dgm:t>
        <a:bodyPr/>
        <a:lstStyle/>
        <a:p>
          <a:endParaRPr lang="es-PE" sz="1400"/>
        </a:p>
      </dgm:t>
    </dgm:pt>
    <dgm:pt modelId="{9393BC1A-2524-4698-8F32-6DD06D399688}">
      <dgm:prSet phldrT="[Texto]" custT="1"/>
      <dgm:spPr/>
      <dgm:t>
        <a:bodyPr/>
        <a:lstStyle/>
        <a:p>
          <a:r>
            <a:rPr lang="es-PE" sz="1400"/>
            <a:t>Flujo de Caja Proyectado</a:t>
          </a:r>
        </a:p>
      </dgm:t>
      <dgm:extLst>
        <a:ext uri="{E40237B7-FDA0-4F09-8148-C483321AD2D9}">
          <dgm14:cNvPr xmlns:dgm14="http://schemas.microsoft.com/office/drawing/2010/diagram" id="0" name="">
            <a:hlinkClick xmlns:r="http://schemas.openxmlformats.org/officeDocument/2006/relationships" r:id="rId3" tooltip="Flujo de Caja"/>
          </dgm14:cNvPr>
        </a:ext>
      </dgm:extLst>
    </dgm:pt>
    <dgm:pt modelId="{DB4C42E1-7881-401F-8546-9C4B463E9634}" type="parTrans" cxnId="{D2B8E684-7932-4FB2-BE2D-A4997E2A3F18}">
      <dgm:prSet/>
      <dgm:spPr/>
      <dgm:t>
        <a:bodyPr/>
        <a:lstStyle/>
        <a:p>
          <a:endParaRPr lang="es-PE" sz="1400"/>
        </a:p>
      </dgm:t>
    </dgm:pt>
    <dgm:pt modelId="{E090B63E-331D-4707-B6DC-5B0D932CA7EF}" type="sibTrans" cxnId="{D2B8E684-7932-4FB2-BE2D-A4997E2A3F18}">
      <dgm:prSet/>
      <dgm:spPr/>
      <dgm:t>
        <a:bodyPr/>
        <a:lstStyle/>
        <a:p>
          <a:endParaRPr lang="es-PE" sz="1400"/>
        </a:p>
      </dgm:t>
    </dgm:pt>
    <dgm:pt modelId="{D6FF75D2-9EC9-4559-BFBF-AD292C5C5E3C}" type="pres">
      <dgm:prSet presAssocID="{917F2A7A-319E-4CFE-B195-19EBD87AE6B2}" presName="rootnode" presStyleCnt="0">
        <dgm:presLayoutVars>
          <dgm:chMax/>
          <dgm:chPref/>
          <dgm:dir/>
          <dgm:animLvl val="lvl"/>
        </dgm:presLayoutVars>
      </dgm:prSet>
      <dgm:spPr/>
    </dgm:pt>
    <dgm:pt modelId="{0F601E88-C648-4640-BFF4-D45AB1ED48DA}" type="pres">
      <dgm:prSet presAssocID="{4B7716E2-7FF9-4CA1-994E-569958333F6C}" presName="composite" presStyleCnt="0"/>
      <dgm:spPr/>
    </dgm:pt>
    <dgm:pt modelId="{EAA67CF3-2007-4819-9328-566FD9E1EFA5}" type="pres">
      <dgm:prSet presAssocID="{4B7716E2-7FF9-4CA1-994E-569958333F6C}" presName="bentUpArrow1" presStyleLbl="alignImgPlace1" presStyleIdx="0" presStyleCnt="2">
        <dgm:style>
          <a:lnRef idx="2">
            <a:schemeClr val="accent3">
              <a:shade val="15000"/>
            </a:schemeClr>
          </a:lnRef>
          <a:fillRef idx="1">
            <a:schemeClr val="accent3"/>
          </a:fillRef>
          <a:effectRef idx="0">
            <a:schemeClr val="accent3"/>
          </a:effectRef>
          <a:fontRef idx="minor">
            <a:schemeClr val="lt1"/>
          </a:fontRef>
        </dgm:style>
      </dgm:prSet>
      <dgm:spPr/>
    </dgm:pt>
    <dgm:pt modelId="{3E27DABD-1B3E-4BCA-94E7-C2F225861F89}" type="pres">
      <dgm:prSet presAssocID="{4B7716E2-7FF9-4CA1-994E-569958333F6C}" presName="ParentText" presStyleLbl="node1" presStyleIdx="0" presStyleCnt="3">
        <dgm:presLayoutVars>
          <dgm:chMax val="1"/>
          <dgm:chPref val="1"/>
          <dgm:bulletEnabled val="1"/>
        </dgm:presLayoutVars>
      </dgm:prSet>
      <dgm:spPr/>
    </dgm:pt>
    <dgm:pt modelId="{0DA43C44-644B-4DFB-8ED4-2B9159B85971}" type="pres">
      <dgm:prSet presAssocID="{4B7716E2-7FF9-4CA1-994E-569958333F6C}" presName="ChildText" presStyleLbl="revTx" presStyleIdx="0" presStyleCnt="2">
        <dgm:presLayoutVars>
          <dgm:chMax val="0"/>
          <dgm:chPref val="0"/>
          <dgm:bulletEnabled val="1"/>
        </dgm:presLayoutVars>
      </dgm:prSet>
      <dgm:spPr/>
    </dgm:pt>
    <dgm:pt modelId="{1E43FE0C-D270-4348-8F2B-C4766D390357}" type="pres">
      <dgm:prSet presAssocID="{066ADA07-29C6-4550-AC52-DEFBF6A2176D}" presName="sibTrans" presStyleCnt="0"/>
      <dgm:spPr/>
    </dgm:pt>
    <dgm:pt modelId="{E3D5CA1E-AF3E-4B45-B38C-74B35472FD88}" type="pres">
      <dgm:prSet presAssocID="{ADDB6014-5309-4656-8F1D-AF412268EBCD}" presName="composite" presStyleCnt="0"/>
      <dgm:spPr/>
    </dgm:pt>
    <dgm:pt modelId="{626AE8FC-062A-42A7-9991-F1F2D1259497}" type="pres">
      <dgm:prSet presAssocID="{ADDB6014-5309-4656-8F1D-AF412268EBCD}" presName="bentUpArrow1" presStyleLbl="alignImgPlace1" presStyleIdx="1" presStyleCnt="2">
        <dgm:style>
          <a:lnRef idx="2">
            <a:schemeClr val="accent3">
              <a:shade val="15000"/>
            </a:schemeClr>
          </a:lnRef>
          <a:fillRef idx="1">
            <a:schemeClr val="accent3"/>
          </a:fillRef>
          <a:effectRef idx="0">
            <a:schemeClr val="accent3"/>
          </a:effectRef>
          <a:fontRef idx="minor">
            <a:schemeClr val="lt1"/>
          </a:fontRef>
        </dgm:style>
      </dgm:prSet>
      <dgm:spPr/>
    </dgm:pt>
    <dgm:pt modelId="{C3984CB4-1993-4C7E-9A97-9D55A6298C23}" type="pres">
      <dgm:prSet presAssocID="{ADDB6014-5309-4656-8F1D-AF412268EBCD}" presName="ParentText" presStyleLbl="node1" presStyleIdx="1" presStyleCnt="3">
        <dgm:presLayoutVars>
          <dgm:chMax val="1"/>
          <dgm:chPref val="1"/>
          <dgm:bulletEnabled val="1"/>
        </dgm:presLayoutVars>
      </dgm:prSet>
      <dgm:spPr/>
    </dgm:pt>
    <dgm:pt modelId="{ABE56650-D387-4D81-9DEC-2017A7409CCA}" type="pres">
      <dgm:prSet presAssocID="{ADDB6014-5309-4656-8F1D-AF412268EBCD}" presName="ChildText" presStyleLbl="revTx" presStyleIdx="1" presStyleCnt="2">
        <dgm:presLayoutVars>
          <dgm:chMax val="0"/>
          <dgm:chPref val="0"/>
          <dgm:bulletEnabled val="1"/>
        </dgm:presLayoutVars>
      </dgm:prSet>
      <dgm:spPr/>
    </dgm:pt>
    <dgm:pt modelId="{08AED4DE-9766-44CA-B764-138AA15D9EF5}" type="pres">
      <dgm:prSet presAssocID="{0899FFAA-CF12-4F52-8DE8-2DE65E253C7E}" presName="sibTrans" presStyleCnt="0"/>
      <dgm:spPr/>
    </dgm:pt>
    <dgm:pt modelId="{8D7A381D-0C36-48BB-A01A-BEF480BF9F0B}" type="pres">
      <dgm:prSet presAssocID="{9393BC1A-2524-4698-8F32-6DD06D399688}" presName="composite" presStyleCnt="0"/>
      <dgm:spPr/>
    </dgm:pt>
    <dgm:pt modelId="{8CAEE427-E828-45F7-ADBF-525B9EE64DA5}" type="pres">
      <dgm:prSet presAssocID="{9393BC1A-2524-4698-8F32-6DD06D399688}" presName="ParentText" presStyleLbl="node1" presStyleIdx="2" presStyleCnt="3" custScaleX="105392">
        <dgm:presLayoutVars>
          <dgm:chMax val="1"/>
          <dgm:chPref val="1"/>
          <dgm:bulletEnabled val="1"/>
        </dgm:presLayoutVars>
      </dgm:prSet>
      <dgm:spPr/>
    </dgm:pt>
  </dgm:ptLst>
  <dgm:cxnLst>
    <dgm:cxn modelId="{1519A12B-7FB3-494C-9A31-FF0AE4032618}" srcId="{917F2A7A-319E-4CFE-B195-19EBD87AE6B2}" destId="{ADDB6014-5309-4656-8F1D-AF412268EBCD}" srcOrd="1" destOrd="0" parTransId="{A05550F4-D9FC-42E9-BE14-F9F7975A4B7F}" sibTransId="{0899FFAA-CF12-4F52-8DE8-2DE65E253C7E}"/>
    <dgm:cxn modelId="{8DB6CD34-6DFC-40A0-8142-3FFC5DAFFD75}" type="presOf" srcId="{4B7716E2-7FF9-4CA1-994E-569958333F6C}" destId="{3E27DABD-1B3E-4BCA-94E7-C2F225861F89}" srcOrd="0" destOrd="0" presId="urn:microsoft.com/office/officeart/2005/8/layout/StepDownProcess"/>
    <dgm:cxn modelId="{916FE04C-99F9-4D47-8671-C30D5E8549DF}" type="presOf" srcId="{917F2A7A-319E-4CFE-B195-19EBD87AE6B2}" destId="{D6FF75D2-9EC9-4559-BFBF-AD292C5C5E3C}" srcOrd="0" destOrd="0" presId="urn:microsoft.com/office/officeart/2005/8/layout/StepDownProcess"/>
    <dgm:cxn modelId="{7210DF51-BF60-43AB-9EBA-08A8E2E30C17}" type="presOf" srcId="{9393BC1A-2524-4698-8F32-6DD06D399688}" destId="{8CAEE427-E828-45F7-ADBF-525B9EE64DA5}" srcOrd="0" destOrd="0" presId="urn:microsoft.com/office/officeart/2005/8/layout/StepDownProcess"/>
    <dgm:cxn modelId="{D2B8E684-7932-4FB2-BE2D-A4997E2A3F18}" srcId="{917F2A7A-319E-4CFE-B195-19EBD87AE6B2}" destId="{9393BC1A-2524-4698-8F32-6DD06D399688}" srcOrd="2" destOrd="0" parTransId="{DB4C42E1-7881-401F-8546-9C4B463E9634}" sibTransId="{E090B63E-331D-4707-B6DC-5B0D932CA7EF}"/>
    <dgm:cxn modelId="{24C8B8D1-86C6-457C-A468-F455533949A7}" srcId="{917F2A7A-319E-4CFE-B195-19EBD87AE6B2}" destId="{4B7716E2-7FF9-4CA1-994E-569958333F6C}" srcOrd="0" destOrd="0" parTransId="{48BC307A-21AB-428A-9D3E-5031B1EA7434}" sibTransId="{066ADA07-29C6-4550-AC52-DEFBF6A2176D}"/>
    <dgm:cxn modelId="{B0FD18FB-F35D-4B4E-ACEC-E22AECE47B79}" type="presOf" srcId="{ADDB6014-5309-4656-8F1D-AF412268EBCD}" destId="{C3984CB4-1993-4C7E-9A97-9D55A6298C23}" srcOrd="0" destOrd="0" presId="urn:microsoft.com/office/officeart/2005/8/layout/StepDownProcess"/>
    <dgm:cxn modelId="{1EED67E6-55F2-4ECE-9758-013C57843631}" type="presParOf" srcId="{D6FF75D2-9EC9-4559-BFBF-AD292C5C5E3C}" destId="{0F601E88-C648-4640-BFF4-D45AB1ED48DA}" srcOrd="0" destOrd="0" presId="urn:microsoft.com/office/officeart/2005/8/layout/StepDownProcess"/>
    <dgm:cxn modelId="{87C8CE8C-A12C-462E-A6DB-B1D1E0FEA743}" type="presParOf" srcId="{0F601E88-C648-4640-BFF4-D45AB1ED48DA}" destId="{EAA67CF3-2007-4819-9328-566FD9E1EFA5}" srcOrd="0" destOrd="0" presId="urn:microsoft.com/office/officeart/2005/8/layout/StepDownProcess"/>
    <dgm:cxn modelId="{50C25722-36C0-4CBB-8C77-426EA2F6C84E}" type="presParOf" srcId="{0F601E88-C648-4640-BFF4-D45AB1ED48DA}" destId="{3E27DABD-1B3E-4BCA-94E7-C2F225861F89}" srcOrd="1" destOrd="0" presId="urn:microsoft.com/office/officeart/2005/8/layout/StepDownProcess"/>
    <dgm:cxn modelId="{D9B4DA83-1C21-4498-8001-BCE170130452}" type="presParOf" srcId="{0F601E88-C648-4640-BFF4-D45AB1ED48DA}" destId="{0DA43C44-644B-4DFB-8ED4-2B9159B85971}" srcOrd="2" destOrd="0" presId="urn:microsoft.com/office/officeart/2005/8/layout/StepDownProcess"/>
    <dgm:cxn modelId="{47F3D7D4-A1D1-48DC-8977-7B346BB2C9B7}" type="presParOf" srcId="{D6FF75D2-9EC9-4559-BFBF-AD292C5C5E3C}" destId="{1E43FE0C-D270-4348-8F2B-C4766D390357}" srcOrd="1" destOrd="0" presId="urn:microsoft.com/office/officeart/2005/8/layout/StepDownProcess"/>
    <dgm:cxn modelId="{FCF527BA-8AE5-4C59-B048-B7A197A1737D}" type="presParOf" srcId="{D6FF75D2-9EC9-4559-BFBF-AD292C5C5E3C}" destId="{E3D5CA1E-AF3E-4B45-B38C-74B35472FD88}" srcOrd="2" destOrd="0" presId="urn:microsoft.com/office/officeart/2005/8/layout/StepDownProcess"/>
    <dgm:cxn modelId="{1998758E-B216-48EB-B106-8BF758833C11}" type="presParOf" srcId="{E3D5CA1E-AF3E-4B45-B38C-74B35472FD88}" destId="{626AE8FC-062A-42A7-9991-F1F2D1259497}" srcOrd="0" destOrd="0" presId="urn:microsoft.com/office/officeart/2005/8/layout/StepDownProcess"/>
    <dgm:cxn modelId="{6AACBF8C-60D9-43F5-A62E-C15AF3F55110}" type="presParOf" srcId="{E3D5CA1E-AF3E-4B45-B38C-74B35472FD88}" destId="{C3984CB4-1993-4C7E-9A97-9D55A6298C23}" srcOrd="1" destOrd="0" presId="urn:microsoft.com/office/officeart/2005/8/layout/StepDownProcess"/>
    <dgm:cxn modelId="{60B7EE9C-9781-4323-ABDD-108C264AC32E}" type="presParOf" srcId="{E3D5CA1E-AF3E-4B45-B38C-74B35472FD88}" destId="{ABE56650-D387-4D81-9DEC-2017A7409CCA}" srcOrd="2" destOrd="0" presId="urn:microsoft.com/office/officeart/2005/8/layout/StepDownProcess"/>
    <dgm:cxn modelId="{BB45E60C-4A8A-44D9-982B-63CFABCB943D}" type="presParOf" srcId="{D6FF75D2-9EC9-4559-BFBF-AD292C5C5E3C}" destId="{08AED4DE-9766-44CA-B764-138AA15D9EF5}" srcOrd="3" destOrd="0" presId="urn:microsoft.com/office/officeart/2005/8/layout/StepDownProcess"/>
    <dgm:cxn modelId="{F7E5C534-3EE5-4E4F-BA82-917D4AB5E0D7}" type="presParOf" srcId="{D6FF75D2-9EC9-4559-BFBF-AD292C5C5E3C}" destId="{8D7A381D-0C36-48BB-A01A-BEF480BF9F0B}" srcOrd="4" destOrd="0" presId="urn:microsoft.com/office/officeart/2005/8/layout/StepDownProcess"/>
    <dgm:cxn modelId="{50E53320-5F0E-4A74-9105-2B2CC16FAA15}" type="presParOf" srcId="{8D7A381D-0C36-48BB-A01A-BEF480BF9F0B}" destId="{8CAEE427-E828-45F7-ADBF-525B9EE64DA5}" srcOrd="0" destOrd="0" presId="urn:microsoft.com/office/officeart/2005/8/layout/StepDownProcess"/>
  </dgm:cxnLst>
  <dgm:bg/>
  <dgm:whole/>
  <dgm:extLst>
    <a:ext uri="http://schemas.microsoft.com/office/drawing/2008/diagram">
      <dsp:dataModelExt xmlns:dsp="http://schemas.microsoft.com/office/drawing/2008/diagram" relId="rId8" minVer="http://schemas.openxmlformats.org/drawingml/2006/diagram"/>
    </a:ext>
  </dgm:extLst>
</dgm:dataModel>
</file>

<file path=xl/diagrams/data2.xml><?xml version="1.0" encoding="utf-8"?>
<dgm:dataModel xmlns:dgm="http://schemas.openxmlformats.org/drawingml/2006/diagram" xmlns:a="http://schemas.openxmlformats.org/drawingml/2006/main">
  <dgm:ptLst>
    <dgm:pt modelId="{917F2A7A-319E-4CFE-B195-19EBD87AE6B2}" type="doc">
      <dgm:prSet loTypeId="urn:microsoft.com/office/officeart/2005/8/layout/StepDownProcess" loCatId="process" qsTypeId="urn:microsoft.com/office/officeart/2005/8/quickstyle/simple2" qsCatId="simple" csTypeId="urn:microsoft.com/office/officeart/2005/8/colors/colorful2" csCatId="colorful" phldr="1"/>
      <dgm:spPr/>
      <dgm:t>
        <a:bodyPr/>
        <a:lstStyle/>
        <a:p>
          <a:endParaRPr lang="es-PE"/>
        </a:p>
      </dgm:t>
    </dgm:pt>
    <dgm:pt modelId="{4B7716E2-7FF9-4CA1-994E-569958333F6C}">
      <dgm:prSet phldrT="[Texto]" custT="1"/>
      <dgm:spPr/>
      <dgm:t>
        <a:bodyPr/>
        <a:lstStyle/>
        <a:p>
          <a:r>
            <a:rPr lang="es-PE" sz="1400"/>
            <a:t>Condiciones Generales</a:t>
          </a:r>
        </a:p>
      </dgm:t>
      <dgm:extLst>
        <a:ext uri="{E40237B7-FDA0-4F09-8148-C483321AD2D9}">
          <dgm14:cNvPr xmlns:dgm14="http://schemas.microsoft.com/office/drawing/2010/diagram" id="0" name="">
            <a:hlinkClick xmlns:r="http://schemas.openxmlformats.org/officeDocument/2006/relationships" r:id="rId1" tooltip="Generales"/>
          </dgm14:cNvPr>
        </a:ext>
      </dgm:extLst>
    </dgm:pt>
    <dgm:pt modelId="{48BC307A-21AB-428A-9D3E-5031B1EA7434}" type="parTrans" cxnId="{24C8B8D1-86C6-457C-A468-F455533949A7}">
      <dgm:prSet/>
      <dgm:spPr/>
      <dgm:t>
        <a:bodyPr/>
        <a:lstStyle/>
        <a:p>
          <a:endParaRPr lang="es-PE" sz="1400"/>
        </a:p>
      </dgm:t>
    </dgm:pt>
    <dgm:pt modelId="{066ADA07-29C6-4550-AC52-DEFBF6A2176D}" type="sibTrans" cxnId="{24C8B8D1-86C6-457C-A468-F455533949A7}">
      <dgm:prSet/>
      <dgm:spPr/>
      <dgm:t>
        <a:bodyPr/>
        <a:lstStyle/>
        <a:p>
          <a:endParaRPr lang="es-PE" sz="1400"/>
        </a:p>
      </dgm:t>
    </dgm:pt>
    <dgm:pt modelId="{ADDB6014-5309-4656-8F1D-AF412268EBCD}">
      <dgm:prSet phldrT="[Texto]" custT="1"/>
      <dgm:spPr/>
      <dgm:t>
        <a:bodyPr/>
        <a:lstStyle/>
        <a:p>
          <a:r>
            <a:rPr lang="es-PE" sz="1400"/>
            <a:t>Materia Prima y Producción</a:t>
          </a:r>
        </a:p>
      </dgm:t>
      <dgm:extLst>
        <a:ext uri="{E40237B7-FDA0-4F09-8148-C483321AD2D9}">
          <dgm14:cNvPr xmlns:dgm14="http://schemas.microsoft.com/office/drawing/2010/diagram" id="0" name="">
            <a:hlinkClick xmlns:r="http://schemas.openxmlformats.org/officeDocument/2006/relationships" r:id="rId2" tooltip="MP y Producción"/>
          </dgm14:cNvPr>
        </a:ext>
      </dgm:extLst>
    </dgm:pt>
    <dgm:pt modelId="{A05550F4-D9FC-42E9-BE14-F9F7975A4B7F}" type="parTrans" cxnId="{1519A12B-7FB3-494C-9A31-FF0AE4032618}">
      <dgm:prSet/>
      <dgm:spPr/>
      <dgm:t>
        <a:bodyPr/>
        <a:lstStyle/>
        <a:p>
          <a:endParaRPr lang="es-PE" sz="1400"/>
        </a:p>
      </dgm:t>
    </dgm:pt>
    <dgm:pt modelId="{0899FFAA-CF12-4F52-8DE8-2DE65E253C7E}" type="sibTrans" cxnId="{1519A12B-7FB3-494C-9A31-FF0AE4032618}">
      <dgm:prSet/>
      <dgm:spPr/>
      <dgm:t>
        <a:bodyPr/>
        <a:lstStyle/>
        <a:p>
          <a:endParaRPr lang="es-PE" sz="1400"/>
        </a:p>
      </dgm:t>
    </dgm:pt>
    <dgm:pt modelId="{9393BC1A-2524-4698-8F32-6DD06D399688}">
      <dgm:prSet phldrT="[Texto]" custT="1"/>
      <dgm:spPr/>
      <dgm:t>
        <a:bodyPr/>
        <a:lstStyle/>
        <a:p>
          <a:r>
            <a:rPr lang="es-PE" sz="1400"/>
            <a:t>Ventas y Costos de Producción</a:t>
          </a:r>
        </a:p>
      </dgm:t>
      <dgm:extLst>
        <a:ext uri="{E40237B7-FDA0-4F09-8148-C483321AD2D9}">
          <dgm14:cNvPr xmlns:dgm14="http://schemas.microsoft.com/office/drawing/2010/diagram" id="0" name="">
            <a:hlinkClick xmlns:r="http://schemas.openxmlformats.org/officeDocument/2006/relationships" r:id="rId3" tooltip="Ventas y Costos"/>
          </dgm14:cNvPr>
        </a:ext>
      </dgm:extLst>
    </dgm:pt>
    <dgm:pt modelId="{DB4C42E1-7881-401F-8546-9C4B463E9634}" type="parTrans" cxnId="{D2B8E684-7932-4FB2-BE2D-A4997E2A3F18}">
      <dgm:prSet/>
      <dgm:spPr/>
      <dgm:t>
        <a:bodyPr/>
        <a:lstStyle/>
        <a:p>
          <a:endParaRPr lang="es-PE" sz="1400"/>
        </a:p>
      </dgm:t>
    </dgm:pt>
    <dgm:pt modelId="{E090B63E-331D-4707-B6DC-5B0D932CA7EF}" type="sibTrans" cxnId="{D2B8E684-7932-4FB2-BE2D-A4997E2A3F18}">
      <dgm:prSet/>
      <dgm:spPr/>
      <dgm:t>
        <a:bodyPr/>
        <a:lstStyle/>
        <a:p>
          <a:endParaRPr lang="es-PE" sz="1400"/>
        </a:p>
      </dgm:t>
    </dgm:pt>
    <dgm:pt modelId="{D6FF75D2-9EC9-4559-BFBF-AD292C5C5E3C}" type="pres">
      <dgm:prSet presAssocID="{917F2A7A-319E-4CFE-B195-19EBD87AE6B2}" presName="rootnode" presStyleCnt="0">
        <dgm:presLayoutVars>
          <dgm:chMax/>
          <dgm:chPref/>
          <dgm:dir/>
          <dgm:animLvl val="lvl"/>
        </dgm:presLayoutVars>
      </dgm:prSet>
      <dgm:spPr/>
    </dgm:pt>
    <dgm:pt modelId="{0F601E88-C648-4640-BFF4-D45AB1ED48DA}" type="pres">
      <dgm:prSet presAssocID="{4B7716E2-7FF9-4CA1-994E-569958333F6C}" presName="composite" presStyleCnt="0"/>
      <dgm:spPr/>
    </dgm:pt>
    <dgm:pt modelId="{EAA67CF3-2007-4819-9328-566FD9E1EFA5}" type="pres">
      <dgm:prSet presAssocID="{4B7716E2-7FF9-4CA1-994E-569958333F6C}" presName="bentUpArrow1" presStyleLbl="alignImgPlace1" presStyleIdx="0" presStyleCnt="2">
        <dgm:style>
          <a:lnRef idx="2">
            <a:schemeClr val="accent3">
              <a:shade val="15000"/>
            </a:schemeClr>
          </a:lnRef>
          <a:fillRef idx="1">
            <a:schemeClr val="accent3"/>
          </a:fillRef>
          <a:effectRef idx="0">
            <a:schemeClr val="accent3"/>
          </a:effectRef>
          <a:fontRef idx="minor">
            <a:schemeClr val="lt1"/>
          </a:fontRef>
        </dgm:style>
      </dgm:prSet>
      <dgm:spPr/>
    </dgm:pt>
    <dgm:pt modelId="{3E27DABD-1B3E-4BCA-94E7-C2F225861F89}" type="pres">
      <dgm:prSet presAssocID="{4B7716E2-7FF9-4CA1-994E-569958333F6C}" presName="ParentText" presStyleLbl="node1" presStyleIdx="0" presStyleCnt="3" custScaleX="108381">
        <dgm:presLayoutVars>
          <dgm:chMax val="1"/>
          <dgm:chPref val="1"/>
          <dgm:bulletEnabled val="1"/>
        </dgm:presLayoutVars>
      </dgm:prSet>
      <dgm:spPr/>
    </dgm:pt>
    <dgm:pt modelId="{0DA43C44-644B-4DFB-8ED4-2B9159B85971}" type="pres">
      <dgm:prSet presAssocID="{4B7716E2-7FF9-4CA1-994E-569958333F6C}" presName="ChildText" presStyleLbl="revTx" presStyleIdx="0" presStyleCnt="2">
        <dgm:presLayoutVars>
          <dgm:chMax val="0"/>
          <dgm:chPref val="0"/>
          <dgm:bulletEnabled val="1"/>
        </dgm:presLayoutVars>
      </dgm:prSet>
      <dgm:spPr/>
    </dgm:pt>
    <dgm:pt modelId="{1E43FE0C-D270-4348-8F2B-C4766D390357}" type="pres">
      <dgm:prSet presAssocID="{066ADA07-29C6-4550-AC52-DEFBF6A2176D}" presName="sibTrans" presStyleCnt="0"/>
      <dgm:spPr/>
    </dgm:pt>
    <dgm:pt modelId="{E3D5CA1E-AF3E-4B45-B38C-74B35472FD88}" type="pres">
      <dgm:prSet presAssocID="{ADDB6014-5309-4656-8F1D-AF412268EBCD}" presName="composite" presStyleCnt="0"/>
      <dgm:spPr/>
    </dgm:pt>
    <dgm:pt modelId="{626AE8FC-062A-42A7-9991-F1F2D1259497}" type="pres">
      <dgm:prSet presAssocID="{ADDB6014-5309-4656-8F1D-AF412268EBCD}" presName="bentUpArrow1" presStyleLbl="alignImgPlace1" presStyleIdx="1" presStyleCnt="2">
        <dgm:style>
          <a:lnRef idx="2">
            <a:schemeClr val="accent3">
              <a:shade val="15000"/>
            </a:schemeClr>
          </a:lnRef>
          <a:fillRef idx="1">
            <a:schemeClr val="accent3"/>
          </a:fillRef>
          <a:effectRef idx="0">
            <a:schemeClr val="accent3"/>
          </a:effectRef>
          <a:fontRef idx="minor">
            <a:schemeClr val="lt1"/>
          </a:fontRef>
        </dgm:style>
      </dgm:prSet>
      <dgm:spPr/>
    </dgm:pt>
    <dgm:pt modelId="{C3984CB4-1993-4C7E-9A97-9D55A6298C23}" type="pres">
      <dgm:prSet presAssocID="{ADDB6014-5309-4656-8F1D-AF412268EBCD}" presName="ParentText" presStyleLbl="node1" presStyleIdx="1" presStyleCnt="3">
        <dgm:presLayoutVars>
          <dgm:chMax val="1"/>
          <dgm:chPref val="1"/>
          <dgm:bulletEnabled val="1"/>
        </dgm:presLayoutVars>
      </dgm:prSet>
      <dgm:spPr/>
    </dgm:pt>
    <dgm:pt modelId="{ABE56650-D387-4D81-9DEC-2017A7409CCA}" type="pres">
      <dgm:prSet presAssocID="{ADDB6014-5309-4656-8F1D-AF412268EBCD}" presName="ChildText" presStyleLbl="revTx" presStyleIdx="1" presStyleCnt="2">
        <dgm:presLayoutVars>
          <dgm:chMax val="0"/>
          <dgm:chPref val="0"/>
          <dgm:bulletEnabled val="1"/>
        </dgm:presLayoutVars>
      </dgm:prSet>
      <dgm:spPr/>
    </dgm:pt>
    <dgm:pt modelId="{08AED4DE-9766-44CA-B764-138AA15D9EF5}" type="pres">
      <dgm:prSet presAssocID="{0899FFAA-CF12-4F52-8DE8-2DE65E253C7E}" presName="sibTrans" presStyleCnt="0"/>
      <dgm:spPr/>
    </dgm:pt>
    <dgm:pt modelId="{8D7A381D-0C36-48BB-A01A-BEF480BF9F0B}" type="pres">
      <dgm:prSet presAssocID="{9393BC1A-2524-4698-8F32-6DD06D399688}" presName="composite" presStyleCnt="0"/>
      <dgm:spPr/>
    </dgm:pt>
    <dgm:pt modelId="{8CAEE427-E828-45F7-ADBF-525B9EE64DA5}" type="pres">
      <dgm:prSet presAssocID="{9393BC1A-2524-4698-8F32-6DD06D399688}" presName="ParentText" presStyleLbl="node1" presStyleIdx="2" presStyleCnt="3">
        <dgm:presLayoutVars>
          <dgm:chMax val="1"/>
          <dgm:chPref val="1"/>
          <dgm:bulletEnabled val="1"/>
        </dgm:presLayoutVars>
      </dgm:prSet>
      <dgm:spPr/>
    </dgm:pt>
  </dgm:ptLst>
  <dgm:cxnLst>
    <dgm:cxn modelId="{1519A12B-7FB3-494C-9A31-FF0AE4032618}" srcId="{917F2A7A-319E-4CFE-B195-19EBD87AE6B2}" destId="{ADDB6014-5309-4656-8F1D-AF412268EBCD}" srcOrd="1" destOrd="0" parTransId="{A05550F4-D9FC-42E9-BE14-F9F7975A4B7F}" sibTransId="{0899FFAA-CF12-4F52-8DE8-2DE65E253C7E}"/>
    <dgm:cxn modelId="{8DB6CD34-6DFC-40A0-8142-3FFC5DAFFD75}" type="presOf" srcId="{4B7716E2-7FF9-4CA1-994E-569958333F6C}" destId="{3E27DABD-1B3E-4BCA-94E7-C2F225861F89}" srcOrd="0" destOrd="0" presId="urn:microsoft.com/office/officeart/2005/8/layout/StepDownProcess"/>
    <dgm:cxn modelId="{916FE04C-99F9-4D47-8671-C30D5E8549DF}" type="presOf" srcId="{917F2A7A-319E-4CFE-B195-19EBD87AE6B2}" destId="{D6FF75D2-9EC9-4559-BFBF-AD292C5C5E3C}" srcOrd="0" destOrd="0" presId="urn:microsoft.com/office/officeart/2005/8/layout/StepDownProcess"/>
    <dgm:cxn modelId="{7210DF51-BF60-43AB-9EBA-08A8E2E30C17}" type="presOf" srcId="{9393BC1A-2524-4698-8F32-6DD06D399688}" destId="{8CAEE427-E828-45F7-ADBF-525B9EE64DA5}" srcOrd="0" destOrd="0" presId="urn:microsoft.com/office/officeart/2005/8/layout/StepDownProcess"/>
    <dgm:cxn modelId="{D2B8E684-7932-4FB2-BE2D-A4997E2A3F18}" srcId="{917F2A7A-319E-4CFE-B195-19EBD87AE6B2}" destId="{9393BC1A-2524-4698-8F32-6DD06D399688}" srcOrd="2" destOrd="0" parTransId="{DB4C42E1-7881-401F-8546-9C4B463E9634}" sibTransId="{E090B63E-331D-4707-B6DC-5B0D932CA7EF}"/>
    <dgm:cxn modelId="{24C8B8D1-86C6-457C-A468-F455533949A7}" srcId="{917F2A7A-319E-4CFE-B195-19EBD87AE6B2}" destId="{4B7716E2-7FF9-4CA1-994E-569958333F6C}" srcOrd="0" destOrd="0" parTransId="{48BC307A-21AB-428A-9D3E-5031B1EA7434}" sibTransId="{066ADA07-29C6-4550-AC52-DEFBF6A2176D}"/>
    <dgm:cxn modelId="{B0FD18FB-F35D-4B4E-ACEC-E22AECE47B79}" type="presOf" srcId="{ADDB6014-5309-4656-8F1D-AF412268EBCD}" destId="{C3984CB4-1993-4C7E-9A97-9D55A6298C23}" srcOrd="0" destOrd="0" presId="urn:microsoft.com/office/officeart/2005/8/layout/StepDownProcess"/>
    <dgm:cxn modelId="{1EED67E6-55F2-4ECE-9758-013C57843631}" type="presParOf" srcId="{D6FF75D2-9EC9-4559-BFBF-AD292C5C5E3C}" destId="{0F601E88-C648-4640-BFF4-D45AB1ED48DA}" srcOrd="0" destOrd="0" presId="urn:microsoft.com/office/officeart/2005/8/layout/StepDownProcess"/>
    <dgm:cxn modelId="{87C8CE8C-A12C-462E-A6DB-B1D1E0FEA743}" type="presParOf" srcId="{0F601E88-C648-4640-BFF4-D45AB1ED48DA}" destId="{EAA67CF3-2007-4819-9328-566FD9E1EFA5}" srcOrd="0" destOrd="0" presId="urn:microsoft.com/office/officeart/2005/8/layout/StepDownProcess"/>
    <dgm:cxn modelId="{50C25722-36C0-4CBB-8C77-426EA2F6C84E}" type="presParOf" srcId="{0F601E88-C648-4640-BFF4-D45AB1ED48DA}" destId="{3E27DABD-1B3E-4BCA-94E7-C2F225861F89}" srcOrd="1" destOrd="0" presId="urn:microsoft.com/office/officeart/2005/8/layout/StepDownProcess"/>
    <dgm:cxn modelId="{D9B4DA83-1C21-4498-8001-BCE170130452}" type="presParOf" srcId="{0F601E88-C648-4640-BFF4-D45AB1ED48DA}" destId="{0DA43C44-644B-4DFB-8ED4-2B9159B85971}" srcOrd="2" destOrd="0" presId="urn:microsoft.com/office/officeart/2005/8/layout/StepDownProcess"/>
    <dgm:cxn modelId="{47F3D7D4-A1D1-48DC-8977-7B346BB2C9B7}" type="presParOf" srcId="{D6FF75D2-9EC9-4559-BFBF-AD292C5C5E3C}" destId="{1E43FE0C-D270-4348-8F2B-C4766D390357}" srcOrd="1" destOrd="0" presId="urn:microsoft.com/office/officeart/2005/8/layout/StepDownProcess"/>
    <dgm:cxn modelId="{FCF527BA-8AE5-4C59-B048-B7A197A1737D}" type="presParOf" srcId="{D6FF75D2-9EC9-4559-BFBF-AD292C5C5E3C}" destId="{E3D5CA1E-AF3E-4B45-B38C-74B35472FD88}" srcOrd="2" destOrd="0" presId="urn:microsoft.com/office/officeart/2005/8/layout/StepDownProcess"/>
    <dgm:cxn modelId="{1998758E-B216-48EB-B106-8BF758833C11}" type="presParOf" srcId="{E3D5CA1E-AF3E-4B45-B38C-74B35472FD88}" destId="{626AE8FC-062A-42A7-9991-F1F2D1259497}" srcOrd="0" destOrd="0" presId="urn:microsoft.com/office/officeart/2005/8/layout/StepDownProcess"/>
    <dgm:cxn modelId="{6AACBF8C-60D9-43F5-A62E-C15AF3F55110}" type="presParOf" srcId="{E3D5CA1E-AF3E-4B45-B38C-74B35472FD88}" destId="{C3984CB4-1993-4C7E-9A97-9D55A6298C23}" srcOrd="1" destOrd="0" presId="urn:microsoft.com/office/officeart/2005/8/layout/StepDownProcess"/>
    <dgm:cxn modelId="{60B7EE9C-9781-4323-ABDD-108C264AC32E}" type="presParOf" srcId="{E3D5CA1E-AF3E-4B45-B38C-74B35472FD88}" destId="{ABE56650-D387-4D81-9DEC-2017A7409CCA}" srcOrd="2" destOrd="0" presId="urn:microsoft.com/office/officeart/2005/8/layout/StepDownProcess"/>
    <dgm:cxn modelId="{BB45E60C-4A8A-44D9-982B-63CFABCB943D}" type="presParOf" srcId="{D6FF75D2-9EC9-4559-BFBF-AD292C5C5E3C}" destId="{08AED4DE-9766-44CA-B764-138AA15D9EF5}" srcOrd="3" destOrd="0" presId="urn:microsoft.com/office/officeart/2005/8/layout/StepDownProcess"/>
    <dgm:cxn modelId="{F7E5C534-3EE5-4E4F-BA82-917D4AB5E0D7}" type="presParOf" srcId="{D6FF75D2-9EC9-4559-BFBF-AD292C5C5E3C}" destId="{8D7A381D-0C36-48BB-A01A-BEF480BF9F0B}" srcOrd="4" destOrd="0" presId="urn:microsoft.com/office/officeart/2005/8/layout/StepDownProcess"/>
    <dgm:cxn modelId="{50E53320-5F0E-4A74-9105-2B2CC16FAA15}" type="presParOf" srcId="{8D7A381D-0C36-48BB-A01A-BEF480BF9F0B}" destId="{8CAEE427-E828-45F7-ADBF-525B9EE64DA5}" srcOrd="0" destOrd="0" presId="urn:microsoft.com/office/officeart/2005/8/layout/StepDownProcess"/>
  </dgm:cxnLst>
  <dgm:bg/>
  <dgm:whole/>
  <dgm:extLst>
    <a:ext uri="http://schemas.microsoft.com/office/drawing/2008/diagram">
      <dsp:dataModelExt xmlns:dsp="http://schemas.microsoft.com/office/drawing/2008/diagram" relId="rId17"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EAA67CF3-2007-4819-9328-566FD9E1EFA5}">
      <dsp:nvSpPr>
        <dsp:cNvPr id="0" name=""/>
        <dsp:cNvSpPr/>
      </dsp:nvSpPr>
      <dsp:spPr>
        <a:xfrm rot="5400000">
          <a:off x="471870" y="820503"/>
          <a:ext cx="725664" cy="826143"/>
        </a:xfrm>
        <a:prstGeom prst="bentUpArrow">
          <a:avLst>
            <a:gd name="adj1" fmla="val 32840"/>
            <a:gd name="adj2" fmla="val 25000"/>
            <a:gd name="adj3" fmla="val 35780"/>
          </a:avLst>
        </a:prstGeom>
        <a:solidFill>
          <a:schemeClr val="accent3"/>
        </a:solidFill>
        <a:ln w="15875" cap="rnd" cmpd="sng" algn="ctr">
          <a:solidFill>
            <a:schemeClr val="accent3">
              <a:shade val="15000"/>
              <a:hueMod val="94000"/>
            </a:schemeClr>
          </a:solidFill>
          <a:prstDash val="solid"/>
        </a:ln>
        <a:effectLst/>
      </dsp:spPr>
      <dsp:style>
        <a:lnRef idx="2">
          <a:schemeClr val="accent3">
            <a:shade val="15000"/>
          </a:schemeClr>
        </a:lnRef>
        <a:fillRef idx="1">
          <a:schemeClr val="accent3"/>
        </a:fillRef>
        <a:effectRef idx="0">
          <a:schemeClr val="accent3"/>
        </a:effectRef>
        <a:fontRef idx="minor">
          <a:schemeClr val="lt1"/>
        </a:fontRef>
      </dsp:style>
    </dsp:sp>
    <dsp:sp modelId="{3E27DABD-1B3E-4BCA-94E7-C2F225861F89}">
      <dsp:nvSpPr>
        <dsp:cNvPr id="0" name=""/>
        <dsp:cNvSpPr/>
      </dsp:nvSpPr>
      <dsp:spPr>
        <a:xfrm>
          <a:off x="279613" y="16089"/>
          <a:ext cx="1221591" cy="855074"/>
        </a:xfrm>
        <a:prstGeom prst="roundRect">
          <a:avLst>
            <a:gd name="adj" fmla="val 16670"/>
          </a:avLst>
        </a:prstGeom>
        <a:solidFill>
          <a:schemeClr val="accent4">
            <a:hueOff val="0"/>
            <a:satOff val="0"/>
            <a:lumOff val="0"/>
            <a:alphaOff val="0"/>
          </a:schemeClr>
        </a:solidFill>
        <a:ln w="28575" cap="rnd" cmpd="sng" algn="ctr">
          <a:solidFill>
            <a:schemeClr val="lt1">
              <a:hueOff val="0"/>
              <a:satOff val="0"/>
              <a:lumOff val="0"/>
              <a:alphaOff val="0"/>
            </a:schemeClr>
          </a:solidFill>
          <a:prstDash val="solid"/>
        </a:ln>
        <a:effectLst/>
      </dsp:spPr>
      <dsp:style>
        <a:lnRef idx="3">
          <a:scrgbClr r="0" g="0" b="0"/>
        </a:lnRef>
        <a:fillRef idx="1">
          <a:scrgbClr r="0" g="0" b="0"/>
        </a:fillRef>
        <a:effectRef idx="1">
          <a:scrgbClr r="0" g="0" b="0"/>
        </a:effectRef>
        <a:fontRef idx="minor">
          <a:schemeClr val="lt1"/>
        </a:fontRef>
      </dsp:style>
      <dsp:txBody>
        <a:bodyPr spcFirstLastPara="0" vert="horz" wrap="square" lIns="53340" tIns="53340" rIns="53340" bIns="53340" numCol="1" spcCol="1270" anchor="ctr" anchorCtr="0">
          <a:noAutofit/>
        </a:bodyPr>
        <a:lstStyle/>
        <a:p>
          <a:pPr marL="0" lvl="0" indent="0" algn="ctr" defTabSz="622300">
            <a:lnSpc>
              <a:spcPct val="90000"/>
            </a:lnSpc>
            <a:spcBef>
              <a:spcPct val="0"/>
            </a:spcBef>
            <a:spcAft>
              <a:spcPct val="35000"/>
            </a:spcAft>
            <a:buNone/>
          </a:pPr>
          <a:r>
            <a:rPr lang="es-PE" sz="1400" kern="1200"/>
            <a:t>Capital de Trabajo</a:t>
          </a:r>
        </a:p>
      </dsp:txBody>
      <dsp:txXfrm>
        <a:off x="321362" y="57838"/>
        <a:ext cx="1138093" cy="771576"/>
      </dsp:txXfrm>
    </dsp:sp>
    <dsp:sp modelId="{0DA43C44-644B-4DFB-8ED4-2B9159B85971}">
      <dsp:nvSpPr>
        <dsp:cNvPr id="0" name=""/>
        <dsp:cNvSpPr/>
      </dsp:nvSpPr>
      <dsp:spPr>
        <a:xfrm>
          <a:off x="1501205" y="97640"/>
          <a:ext cx="888469" cy="691109"/>
        </a:xfrm>
        <a:prstGeom prst="rect">
          <a:avLst/>
        </a:prstGeom>
        <a:noFill/>
        <a:ln>
          <a:noFill/>
        </a:ln>
        <a:effectLst/>
      </dsp:spPr>
      <dsp:style>
        <a:lnRef idx="0">
          <a:scrgbClr r="0" g="0" b="0"/>
        </a:lnRef>
        <a:fillRef idx="0">
          <a:scrgbClr r="0" g="0" b="0"/>
        </a:fillRef>
        <a:effectRef idx="0">
          <a:scrgbClr r="0" g="0" b="0"/>
        </a:effectRef>
        <a:fontRef idx="minor"/>
      </dsp:style>
    </dsp:sp>
    <dsp:sp modelId="{626AE8FC-062A-42A7-9991-F1F2D1259497}">
      <dsp:nvSpPr>
        <dsp:cNvPr id="0" name=""/>
        <dsp:cNvSpPr/>
      </dsp:nvSpPr>
      <dsp:spPr>
        <a:xfrm rot="5400000">
          <a:off x="1484700" y="1781034"/>
          <a:ext cx="725664" cy="826143"/>
        </a:xfrm>
        <a:prstGeom prst="bentUpArrow">
          <a:avLst>
            <a:gd name="adj1" fmla="val 32840"/>
            <a:gd name="adj2" fmla="val 25000"/>
            <a:gd name="adj3" fmla="val 35780"/>
          </a:avLst>
        </a:prstGeom>
        <a:solidFill>
          <a:schemeClr val="accent3"/>
        </a:solidFill>
        <a:ln w="15875" cap="rnd" cmpd="sng" algn="ctr">
          <a:solidFill>
            <a:schemeClr val="accent3">
              <a:shade val="15000"/>
              <a:hueMod val="94000"/>
            </a:schemeClr>
          </a:solidFill>
          <a:prstDash val="solid"/>
        </a:ln>
        <a:effectLst/>
      </dsp:spPr>
      <dsp:style>
        <a:lnRef idx="2">
          <a:schemeClr val="accent3">
            <a:shade val="15000"/>
          </a:schemeClr>
        </a:lnRef>
        <a:fillRef idx="1">
          <a:schemeClr val="accent3"/>
        </a:fillRef>
        <a:effectRef idx="0">
          <a:schemeClr val="accent3"/>
        </a:effectRef>
        <a:fontRef idx="minor">
          <a:schemeClr val="lt1"/>
        </a:fontRef>
      </dsp:style>
    </dsp:sp>
    <dsp:sp modelId="{C3984CB4-1993-4C7E-9A97-9D55A6298C23}">
      <dsp:nvSpPr>
        <dsp:cNvPr id="0" name=""/>
        <dsp:cNvSpPr/>
      </dsp:nvSpPr>
      <dsp:spPr>
        <a:xfrm>
          <a:off x="1292442" y="976620"/>
          <a:ext cx="1221591" cy="855074"/>
        </a:xfrm>
        <a:prstGeom prst="roundRect">
          <a:avLst>
            <a:gd name="adj" fmla="val 16670"/>
          </a:avLst>
        </a:prstGeom>
        <a:solidFill>
          <a:schemeClr val="accent4">
            <a:hueOff val="610539"/>
            <a:satOff val="-23261"/>
            <a:lumOff val="11568"/>
            <a:alphaOff val="0"/>
          </a:schemeClr>
        </a:solidFill>
        <a:ln w="28575" cap="rnd" cmpd="sng" algn="ctr">
          <a:solidFill>
            <a:schemeClr val="lt1">
              <a:hueOff val="0"/>
              <a:satOff val="0"/>
              <a:lumOff val="0"/>
              <a:alphaOff val="0"/>
            </a:schemeClr>
          </a:solidFill>
          <a:prstDash val="solid"/>
        </a:ln>
        <a:effectLst/>
      </dsp:spPr>
      <dsp:style>
        <a:lnRef idx="3">
          <a:scrgbClr r="0" g="0" b="0"/>
        </a:lnRef>
        <a:fillRef idx="1">
          <a:scrgbClr r="0" g="0" b="0"/>
        </a:fillRef>
        <a:effectRef idx="1">
          <a:scrgbClr r="0" g="0" b="0"/>
        </a:effectRef>
        <a:fontRef idx="minor">
          <a:schemeClr val="lt1"/>
        </a:fontRef>
      </dsp:style>
      <dsp:txBody>
        <a:bodyPr spcFirstLastPara="0" vert="horz" wrap="square" lIns="53340" tIns="53340" rIns="53340" bIns="53340" numCol="1" spcCol="1270" anchor="ctr" anchorCtr="0">
          <a:noAutofit/>
        </a:bodyPr>
        <a:lstStyle/>
        <a:p>
          <a:pPr marL="0" lvl="0" indent="0" algn="ctr" defTabSz="622300">
            <a:lnSpc>
              <a:spcPct val="90000"/>
            </a:lnSpc>
            <a:spcBef>
              <a:spcPct val="0"/>
            </a:spcBef>
            <a:spcAft>
              <a:spcPct val="35000"/>
            </a:spcAft>
            <a:buNone/>
          </a:pPr>
          <a:r>
            <a:rPr lang="es-PE" sz="1400" kern="1200"/>
            <a:t>Estado de Perdidas y Ganancias</a:t>
          </a:r>
        </a:p>
      </dsp:txBody>
      <dsp:txXfrm>
        <a:off x="1334191" y="1018369"/>
        <a:ext cx="1138093" cy="771576"/>
      </dsp:txXfrm>
    </dsp:sp>
    <dsp:sp modelId="{ABE56650-D387-4D81-9DEC-2017A7409CCA}">
      <dsp:nvSpPr>
        <dsp:cNvPr id="0" name=""/>
        <dsp:cNvSpPr/>
      </dsp:nvSpPr>
      <dsp:spPr>
        <a:xfrm>
          <a:off x="2514034" y="1058171"/>
          <a:ext cx="888469" cy="691109"/>
        </a:xfrm>
        <a:prstGeom prst="rect">
          <a:avLst/>
        </a:prstGeom>
        <a:noFill/>
        <a:ln>
          <a:noFill/>
        </a:ln>
        <a:effectLst/>
      </dsp:spPr>
      <dsp:style>
        <a:lnRef idx="0">
          <a:scrgbClr r="0" g="0" b="0"/>
        </a:lnRef>
        <a:fillRef idx="0">
          <a:scrgbClr r="0" g="0" b="0"/>
        </a:fillRef>
        <a:effectRef idx="0">
          <a:scrgbClr r="0" g="0" b="0"/>
        </a:effectRef>
        <a:fontRef idx="minor"/>
      </dsp:style>
    </dsp:sp>
    <dsp:sp modelId="{8CAEE427-E828-45F7-ADBF-525B9EE64DA5}">
      <dsp:nvSpPr>
        <dsp:cNvPr id="0" name=""/>
        <dsp:cNvSpPr/>
      </dsp:nvSpPr>
      <dsp:spPr>
        <a:xfrm>
          <a:off x="2305272" y="1937151"/>
          <a:ext cx="1287460" cy="855074"/>
        </a:xfrm>
        <a:prstGeom prst="roundRect">
          <a:avLst>
            <a:gd name="adj" fmla="val 16670"/>
          </a:avLst>
        </a:prstGeom>
        <a:solidFill>
          <a:schemeClr val="accent4">
            <a:hueOff val="1221077"/>
            <a:satOff val="-46523"/>
            <a:lumOff val="23135"/>
            <a:alphaOff val="0"/>
          </a:schemeClr>
        </a:solidFill>
        <a:ln w="28575" cap="rnd" cmpd="sng" algn="ctr">
          <a:solidFill>
            <a:schemeClr val="lt1">
              <a:hueOff val="0"/>
              <a:satOff val="0"/>
              <a:lumOff val="0"/>
              <a:alphaOff val="0"/>
            </a:schemeClr>
          </a:solidFill>
          <a:prstDash val="solid"/>
        </a:ln>
        <a:effectLst/>
      </dsp:spPr>
      <dsp:style>
        <a:lnRef idx="3">
          <a:scrgbClr r="0" g="0" b="0"/>
        </a:lnRef>
        <a:fillRef idx="1">
          <a:scrgbClr r="0" g="0" b="0"/>
        </a:fillRef>
        <a:effectRef idx="1">
          <a:scrgbClr r="0" g="0" b="0"/>
        </a:effectRef>
        <a:fontRef idx="minor">
          <a:schemeClr val="lt1"/>
        </a:fontRef>
      </dsp:style>
      <dsp:txBody>
        <a:bodyPr spcFirstLastPara="0" vert="horz" wrap="square" lIns="53340" tIns="53340" rIns="53340" bIns="53340" numCol="1" spcCol="1270" anchor="ctr" anchorCtr="0">
          <a:noAutofit/>
        </a:bodyPr>
        <a:lstStyle/>
        <a:p>
          <a:pPr marL="0" lvl="0" indent="0" algn="ctr" defTabSz="622300">
            <a:lnSpc>
              <a:spcPct val="90000"/>
            </a:lnSpc>
            <a:spcBef>
              <a:spcPct val="0"/>
            </a:spcBef>
            <a:spcAft>
              <a:spcPct val="35000"/>
            </a:spcAft>
            <a:buNone/>
          </a:pPr>
          <a:r>
            <a:rPr lang="es-PE" sz="1400" kern="1200"/>
            <a:t>Flujo de Caja Proyectado</a:t>
          </a:r>
        </a:p>
      </dsp:txBody>
      <dsp:txXfrm>
        <a:off x="2347021" y="1978900"/>
        <a:ext cx="1203962" cy="771576"/>
      </dsp:txXfrm>
    </dsp:sp>
  </dsp:spTree>
</dsp:drawing>
</file>

<file path=xl/diagrams/drawing2.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EAA67CF3-2007-4819-9328-566FD9E1EFA5}">
      <dsp:nvSpPr>
        <dsp:cNvPr id="0" name=""/>
        <dsp:cNvSpPr/>
      </dsp:nvSpPr>
      <dsp:spPr>
        <a:xfrm rot="5400000">
          <a:off x="528303" y="821318"/>
          <a:ext cx="726385" cy="826964"/>
        </a:xfrm>
        <a:prstGeom prst="bentUpArrow">
          <a:avLst>
            <a:gd name="adj1" fmla="val 32840"/>
            <a:gd name="adj2" fmla="val 25000"/>
            <a:gd name="adj3" fmla="val 35780"/>
          </a:avLst>
        </a:prstGeom>
        <a:solidFill>
          <a:schemeClr val="accent3"/>
        </a:solidFill>
        <a:ln w="15875" cap="rnd" cmpd="sng" algn="ctr">
          <a:solidFill>
            <a:schemeClr val="accent3">
              <a:shade val="15000"/>
              <a:hueMod val="94000"/>
            </a:schemeClr>
          </a:solidFill>
          <a:prstDash val="solid"/>
        </a:ln>
        <a:effectLst/>
      </dsp:spPr>
      <dsp:style>
        <a:lnRef idx="2">
          <a:schemeClr val="accent3">
            <a:shade val="15000"/>
          </a:schemeClr>
        </a:lnRef>
        <a:fillRef idx="1">
          <a:schemeClr val="accent3"/>
        </a:fillRef>
        <a:effectRef idx="0">
          <a:schemeClr val="accent3"/>
        </a:effectRef>
        <a:fontRef idx="minor">
          <a:schemeClr val="lt1"/>
        </a:fontRef>
      </dsp:style>
    </dsp:sp>
    <dsp:sp modelId="{3E27DABD-1B3E-4BCA-94E7-C2F225861F89}">
      <dsp:nvSpPr>
        <dsp:cNvPr id="0" name=""/>
        <dsp:cNvSpPr/>
      </dsp:nvSpPr>
      <dsp:spPr>
        <a:xfrm>
          <a:off x="284614" y="16105"/>
          <a:ext cx="1325289" cy="855924"/>
        </a:xfrm>
        <a:prstGeom prst="roundRect">
          <a:avLst>
            <a:gd name="adj" fmla="val 16670"/>
          </a:avLst>
        </a:prstGeom>
        <a:solidFill>
          <a:schemeClr val="accent2">
            <a:hueOff val="0"/>
            <a:satOff val="0"/>
            <a:lumOff val="0"/>
            <a:alphaOff val="0"/>
          </a:schemeClr>
        </a:solidFill>
        <a:ln w="28575" cap="rnd" cmpd="sng" algn="ctr">
          <a:solidFill>
            <a:schemeClr val="lt1">
              <a:hueOff val="0"/>
              <a:satOff val="0"/>
              <a:lumOff val="0"/>
              <a:alphaOff val="0"/>
            </a:schemeClr>
          </a:solidFill>
          <a:prstDash val="solid"/>
        </a:ln>
        <a:effectLst/>
      </dsp:spPr>
      <dsp:style>
        <a:lnRef idx="3">
          <a:scrgbClr r="0" g="0" b="0"/>
        </a:lnRef>
        <a:fillRef idx="1">
          <a:scrgbClr r="0" g="0" b="0"/>
        </a:fillRef>
        <a:effectRef idx="1">
          <a:scrgbClr r="0" g="0" b="0"/>
        </a:effectRef>
        <a:fontRef idx="minor">
          <a:schemeClr val="lt1"/>
        </a:fontRef>
      </dsp:style>
      <dsp:txBody>
        <a:bodyPr spcFirstLastPara="0" vert="horz" wrap="square" lIns="53340" tIns="53340" rIns="53340" bIns="53340" numCol="1" spcCol="1270" anchor="ctr" anchorCtr="0">
          <a:noAutofit/>
        </a:bodyPr>
        <a:lstStyle/>
        <a:p>
          <a:pPr marL="0" lvl="0" indent="0" algn="ctr" defTabSz="622300">
            <a:lnSpc>
              <a:spcPct val="90000"/>
            </a:lnSpc>
            <a:spcBef>
              <a:spcPct val="0"/>
            </a:spcBef>
            <a:spcAft>
              <a:spcPct val="35000"/>
            </a:spcAft>
            <a:buNone/>
          </a:pPr>
          <a:r>
            <a:rPr lang="es-PE" sz="1400" kern="1200"/>
            <a:t>Condiciones Generales</a:t>
          </a:r>
        </a:p>
      </dsp:txBody>
      <dsp:txXfrm>
        <a:off x="326404" y="57895"/>
        <a:ext cx="1241709" cy="772344"/>
      </dsp:txXfrm>
    </dsp:sp>
    <dsp:sp modelId="{0DA43C44-644B-4DFB-8ED4-2B9159B85971}">
      <dsp:nvSpPr>
        <dsp:cNvPr id="0" name=""/>
        <dsp:cNvSpPr/>
      </dsp:nvSpPr>
      <dsp:spPr>
        <a:xfrm>
          <a:off x="1558661" y="97737"/>
          <a:ext cx="889352" cy="691795"/>
        </a:xfrm>
        <a:prstGeom prst="rect">
          <a:avLst/>
        </a:prstGeom>
        <a:noFill/>
        <a:ln>
          <a:noFill/>
        </a:ln>
        <a:effectLst/>
      </dsp:spPr>
      <dsp:style>
        <a:lnRef idx="0">
          <a:scrgbClr r="0" g="0" b="0"/>
        </a:lnRef>
        <a:fillRef idx="0">
          <a:scrgbClr r="0" g="0" b="0"/>
        </a:fillRef>
        <a:effectRef idx="0">
          <a:scrgbClr r="0" g="0" b="0"/>
        </a:effectRef>
        <a:fontRef idx="minor"/>
      </dsp:style>
    </dsp:sp>
    <dsp:sp modelId="{626AE8FC-062A-42A7-9991-F1F2D1259497}">
      <dsp:nvSpPr>
        <dsp:cNvPr id="0" name=""/>
        <dsp:cNvSpPr/>
      </dsp:nvSpPr>
      <dsp:spPr>
        <a:xfrm rot="5400000">
          <a:off x="1515494" y="1782804"/>
          <a:ext cx="726385" cy="826964"/>
        </a:xfrm>
        <a:prstGeom prst="bentUpArrow">
          <a:avLst>
            <a:gd name="adj1" fmla="val 32840"/>
            <a:gd name="adj2" fmla="val 25000"/>
            <a:gd name="adj3" fmla="val 35780"/>
          </a:avLst>
        </a:prstGeom>
        <a:solidFill>
          <a:schemeClr val="accent3"/>
        </a:solidFill>
        <a:ln w="15875" cap="rnd" cmpd="sng" algn="ctr">
          <a:solidFill>
            <a:schemeClr val="accent3">
              <a:shade val="15000"/>
              <a:hueMod val="94000"/>
            </a:schemeClr>
          </a:solidFill>
          <a:prstDash val="solid"/>
        </a:ln>
        <a:effectLst/>
      </dsp:spPr>
      <dsp:style>
        <a:lnRef idx="2">
          <a:schemeClr val="accent3">
            <a:shade val="15000"/>
          </a:schemeClr>
        </a:lnRef>
        <a:fillRef idx="1">
          <a:schemeClr val="accent3"/>
        </a:fillRef>
        <a:effectRef idx="0">
          <a:schemeClr val="accent3"/>
        </a:effectRef>
        <a:fontRef idx="minor">
          <a:schemeClr val="lt1"/>
        </a:fontRef>
      </dsp:style>
    </dsp:sp>
    <dsp:sp modelId="{C3984CB4-1993-4C7E-9A97-9D55A6298C23}">
      <dsp:nvSpPr>
        <dsp:cNvPr id="0" name=""/>
        <dsp:cNvSpPr/>
      </dsp:nvSpPr>
      <dsp:spPr>
        <a:xfrm>
          <a:off x="1323046" y="977591"/>
          <a:ext cx="1222805" cy="855924"/>
        </a:xfrm>
        <a:prstGeom prst="roundRect">
          <a:avLst>
            <a:gd name="adj" fmla="val 16670"/>
          </a:avLst>
        </a:prstGeom>
        <a:solidFill>
          <a:schemeClr val="accent2">
            <a:hueOff val="-441348"/>
            <a:satOff val="2109"/>
            <a:lumOff val="2941"/>
            <a:alphaOff val="0"/>
          </a:schemeClr>
        </a:solidFill>
        <a:ln w="28575" cap="rnd" cmpd="sng" algn="ctr">
          <a:solidFill>
            <a:schemeClr val="lt1">
              <a:hueOff val="0"/>
              <a:satOff val="0"/>
              <a:lumOff val="0"/>
              <a:alphaOff val="0"/>
            </a:schemeClr>
          </a:solidFill>
          <a:prstDash val="solid"/>
        </a:ln>
        <a:effectLst/>
      </dsp:spPr>
      <dsp:style>
        <a:lnRef idx="3">
          <a:scrgbClr r="0" g="0" b="0"/>
        </a:lnRef>
        <a:fillRef idx="1">
          <a:scrgbClr r="0" g="0" b="0"/>
        </a:fillRef>
        <a:effectRef idx="1">
          <a:scrgbClr r="0" g="0" b="0"/>
        </a:effectRef>
        <a:fontRef idx="minor">
          <a:schemeClr val="lt1"/>
        </a:fontRef>
      </dsp:style>
      <dsp:txBody>
        <a:bodyPr spcFirstLastPara="0" vert="horz" wrap="square" lIns="53340" tIns="53340" rIns="53340" bIns="53340" numCol="1" spcCol="1270" anchor="ctr" anchorCtr="0">
          <a:noAutofit/>
        </a:bodyPr>
        <a:lstStyle/>
        <a:p>
          <a:pPr marL="0" lvl="0" indent="0" algn="ctr" defTabSz="622300">
            <a:lnSpc>
              <a:spcPct val="90000"/>
            </a:lnSpc>
            <a:spcBef>
              <a:spcPct val="0"/>
            </a:spcBef>
            <a:spcAft>
              <a:spcPct val="35000"/>
            </a:spcAft>
            <a:buNone/>
          </a:pPr>
          <a:r>
            <a:rPr lang="es-PE" sz="1400" kern="1200"/>
            <a:t>Materia Prima y Producción</a:t>
          </a:r>
        </a:p>
      </dsp:txBody>
      <dsp:txXfrm>
        <a:off x="1364836" y="1019381"/>
        <a:ext cx="1139225" cy="772344"/>
      </dsp:txXfrm>
    </dsp:sp>
    <dsp:sp modelId="{ABE56650-D387-4D81-9DEC-2017A7409CCA}">
      <dsp:nvSpPr>
        <dsp:cNvPr id="0" name=""/>
        <dsp:cNvSpPr/>
      </dsp:nvSpPr>
      <dsp:spPr>
        <a:xfrm>
          <a:off x="2545851" y="1059223"/>
          <a:ext cx="889352" cy="691795"/>
        </a:xfrm>
        <a:prstGeom prst="rect">
          <a:avLst/>
        </a:prstGeom>
        <a:noFill/>
        <a:ln>
          <a:noFill/>
        </a:ln>
        <a:effectLst/>
      </dsp:spPr>
      <dsp:style>
        <a:lnRef idx="0">
          <a:scrgbClr r="0" g="0" b="0"/>
        </a:lnRef>
        <a:fillRef idx="0">
          <a:scrgbClr r="0" g="0" b="0"/>
        </a:fillRef>
        <a:effectRef idx="0">
          <a:scrgbClr r="0" g="0" b="0"/>
        </a:effectRef>
        <a:fontRef idx="minor"/>
      </dsp:style>
    </dsp:sp>
    <dsp:sp modelId="{8CAEE427-E828-45F7-ADBF-525B9EE64DA5}">
      <dsp:nvSpPr>
        <dsp:cNvPr id="0" name=""/>
        <dsp:cNvSpPr/>
      </dsp:nvSpPr>
      <dsp:spPr>
        <a:xfrm>
          <a:off x="2361478" y="1939076"/>
          <a:ext cx="1222805" cy="855924"/>
        </a:xfrm>
        <a:prstGeom prst="roundRect">
          <a:avLst>
            <a:gd name="adj" fmla="val 16670"/>
          </a:avLst>
        </a:prstGeom>
        <a:solidFill>
          <a:schemeClr val="accent2">
            <a:hueOff val="-882696"/>
            <a:satOff val="4218"/>
            <a:lumOff val="5883"/>
            <a:alphaOff val="0"/>
          </a:schemeClr>
        </a:solidFill>
        <a:ln w="28575" cap="rnd" cmpd="sng" algn="ctr">
          <a:solidFill>
            <a:schemeClr val="lt1">
              <a:hueOff val="0"/>
              <a:satOff val="0"/>
              <a:lumOff val="0"/>
              <a:alphaOff val="0"/>
            </a:schemeClr>
          </a:solidFill>
          <a:prstDash val="solid"/>
        </a:ln>
        <a:effectLst/>
      </dsp:spPr>
      <dsp:style>
        <a:lnRef idx="3">
          <a:scrgbClr r="0" g="0" b="0"/>
        </a:lnRef>
        <a:fillRef idx="1">
          <a:scrgbClr r="0" g="0" b="0"/>
        </a:fillRef>
        <a:effectRef idx="1">
          <a:scrgbClr r="0" g="0" b="0"/>
        </a:effectRef>
        <a:fontRef idx="minor">
          <a:schemeClr val="lt1"/>
        </a:fontRef>
      </dsp:style>
      <dsp:txBody>
        <a:bodyPr spcFirstLastPara="0" vert="horz" wrap="square" lIns="53340" tIns="53340" rIns="53340" bIns="53340" numCol="1" spcCol="1270" anchor="ctr" anchorCtr="0">
          <a:noAutofit/>
        </a:bodyPr>
        <a:lstStyle/>
        <a:p>
          <a:pPr marL="0" lvl="0" indent="0" algn="ctr" defTabSz="622300">
            <a:lnSpc>
              <a:spcPct val="90000"/>
            </a:lnSpc>
            <a:spcBef>
              <a:spcPct val="0"/>
            </a:spcBef>
            <a:spcAft>
              <a:spcPct val="35000"/>
            </a:spcAft>
            <a:buNone/>
          </a:pPr>
          <a:r>
            <a:rPr lang="es-PE" sz="1400" kern="1200"/>
            <a:t>Ventas y Costos de Producción</a:t>
          </a:r>
        </a:p>
      </dsp:txBody>
      <dsp:txXfrm>
        <a:off x="2403268" y="1980866"/>
        <a:ext cx="1139225" cy="772344"/>
      </dsp:txXfrm>
    </dsp:sp>
  </dsp:spTree>
</dsp:drawing>
</file>

<file path=xl/diagrams/layout1.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2.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2">
  <dgm:title val=""/>
  <dgm:desc val=""/>
  <dgm:catLst>
    <dgm:cat type="simple" pri="10200"/>
  </dgm:catLst>
  <dgm:scene3d>
    <a:camera prst="orthographicFront"/>
    <a:lightRig rig="threePt" dir="t"/>
  </dgm:scene3d>
  <dgm:styleLbl name="node0">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lnNode1">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vennNode1">
    <dgm:scene3d>
      <a:camera prst="orthographicFront"/>
      <a:lightRig rig="threePt" dir="t"/>
    </dgm:scene3d>
    <dgm:sp3d/>
    <dgm:txPr/>
    <dgm:style>
      <a:lnRef idx="3">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1">
        <a:scrgbClr r="0" g="0" b="0"/>
      </a:effectRef>
      <a:fontRef idx="minor">
        <a:schemeClr val="lt1"/>
      </a:fontRef>
    </dgm:style>
  </dgm:styleLbl>
  <dgm:styleLbl name="node1">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node2">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node3">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node4">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fgImgPlace1">
    <dgm:scene3d>
      <a:camera prst="orthographicFront"/>
      <a:lightRig rig="threePt" dir="t"/>
    </dgm:scene3d>
    <dgm:sp3d/>
    <dgm:txPr/>
    <dgm:style>
      <a:lnRef idx="3">
        <a:scrgbClr r="0" g="0" b="0"/>
      </a:lnRef>
      <a:fillRef idx="1">
        <a:scrgbClr r="0" g="0" b="0"/>
      </a:fillRef>
      <a:effectRef idx="1">
        <a:scrgbClr r="0" g="0" b="0"/>
      </a:effectRef>
      <a:fontRef idx="minor"/>
    </dgm:style>
  </dgm:styleLbl>
  <dgm:styleLbl name="alignImgPlace1">
    <dgm:scene3d>
      <a:camera prst="orthographicFront"/>
      <a:lightRig rig="threePt" dir="t"/>
    </dgm:scene3d>
    <dgm:sp3d/>
    <dgm:txPr/>
    <dgm:style>
      <a:lnRef idx="3">
        <a:scrgbClr r="0" g="0" b="0"/>
      </a:lnRef>
      <a:fillRef idx="1">
        <a:scrgbClr r="0" g="0" b="0"/>
      </a:fillRef>
      <a:effectRef idx="1">
        <a:scrgbClr r="0" g="0" b="0"/>
      </a:effectRef>
      <a:fontRef idx="minor"/>
    </dgm:style>
  </dgm:styleLbl>
  <dgm:styleLbl name="bgImgPlace1">
    <dgm:scene3d>
      <a:camera prst="orthographicFront"/>
      <a:lightRig rig="threePt" dir="t"/>
    </dgm:scene3d>
    <dgm:sp3d/>
    <dgm:txPr/>
    <dgm:style>
      <a:lnRef idx="3">
        <a:scrgbClr r="0" g="0" b="0"/>
      </a:lnRef>
      <a:fillRef idx="1">
        <a:scrgbClr r="0" g="0" b="0"/>
      </a:fillRef>
      <a:effectRef idx="1">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1">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1">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1">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1">
        <a:scrgbClr r="0" g="0" b="0"/>
      </a:effectRef>
      <a:fontRef idx="minor"/>
    </dgm:style>
  </dgm:styleLbl>
  <dgm:styleLbl name="asst0">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asst1">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asst2">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asst3">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asst4">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2D1">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2D2">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2D3">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2D4">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3">
        <a:scrgbClr r="0" g="0" b="0"/>
      </a:lnRef>
      <a:fillRef idx="1">
        <a:scrgbClr r="0" g="0" b="0"/>
      </a:fillRef>
      <a:effectRef idx="1">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2.xml><?xml version="1.0" encoding="utf-8"?>
<dgm:styleDef xmlns:dgm="http://schemas.openxmlformats.org/drawingml/2006/diagram" xmlns:a="http://schemas.openxmlformats.org/drawingml/2006/main" uniqueId="urn:microsoft.com/office/officeart/2005/8/quickstyle/simple2">
  <dgm:title val=""/>
  <dgm:desc val=""/>
  <dgm:catLst>
    <dgm:cat type="simple" pri="10200"/>
  </dgm:catLst>
  <dgm:scene3d>
    <a:camera prst="orthographicFront"/>
    <a:lightRig rig="threePt" dir="t"/>
  </dgm:scene3d>
  <dgm:styleLbl name="node0">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lnNode1">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vennNode1">
    <dgm:scene3d>
      <a:camera prst="orthographicFront"/>
      <a:lightRig rig="threePt" dir="t"/>
    </dgm:scene3d>
    <dgm:sp3d/>
    <dgm:txPr/>
    <dgm:style>
      <a:lnRef idx="3">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1">
        <a:scrgbClr r="0" g="0" b="0"/>
      </a:effectRef>
      <a:fontRef idx="minor">
        <a:schemeClr val="lt1"/>
      </a:fontRef>
    </dgm:style>
  </dgm:styleLbl>
  <dgm:styleLbl name="node1">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node2">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node3">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node4">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fgImgPlace1">
    <dgm:scene3d>
      <a:camera prst="orthographicFront"/>
      <a:lightRig rig="threePt" dir="t"/>
    </dgm:scene3d>
    <dgm:sp3d/>
    <dgm:txPr/>
    <dgm:style>
      <a:lnRef idx="3">
        <a:scrgbClr r="0" g="0" b="0"/>
      </a:lnRef>
      <a:fillRef idx="1">
        <a:scrgbClr r="0" g="0" b="0"/>
      </a:fillRef>
      <a:effectRef idx="1">
        <a:scrgbClr r="0" g="0" b="0"/>
      </a:effectRef>
      <a:fontRef idx="minor"/>
    </dgm:style>
  </dgm:styleLbl>
  <dgm:styleLbl name="alignImgPlace1">
    <dgm:scene3d>
      <a:camera prst="orthographicFront"/>
      <a:lightRig rig="threePt" dir="t"/>
    </dgm:scene3d>
    <dgm:sp3d/>
    <dgm:txPr/>
    <dgm:style>
      <a:lnRef idx="3">
        <a:scrgbClr r="0" g="0" b="0"/>
      </a:lnRef>
      <a:fillRef idx="1">
        <a:scrgbClr r="0" g="0" b="0"/>
      </a:fillRef>
      <a:effectRef idx="1">
        <a:scrgbClr r="0" g="0" b="0"/>
      </a:effectRef>
      <a:fontRef idx="minor"/>
    </dgm:style>
  </dgm:styleLbl>
  <dgm:styleLbl name="bgImgPlace1">
    <dgm:scene3d>
      <a:camera prst="orthographicFront"/>
      <a:lightRig rig="threePt" dir="t"/>
    </dgm:scene3d>
    <dgm:sp3d/>
    <dgm:txPr/>
    <dgm:style>
      <a:lnRef idx="3">
        <a:scrgbClr r="0" g="0" b="0"/>
      </a:lnRef>
      <a:fillRef idx="1">
        <a:scrgbClr r="0" g="0" b="0"/>
      </a:fillRef>
      <a:effectRef idx="1">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1">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1">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1">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1">
        <a:scrgbClr r="0" g="0" b="0"/>
      </a:effectRef>
      <a:fontRef idx="minor"/>
    </dgm:style>
  </dgm:styleLbl>
  <dgm:styleLbl name="asst0">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asst1">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asst2">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asst3">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asst4">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2D1">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2D2">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2D3">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2D4">
    <dgm:scene3d>
      <a:camera prst="orthographicFront"/>
      <a:lightRig rig="threePt" dir="t"/>
    </dgm:scene3d>
    <dgm:sp3d/>
    <dgm:txPr/>
    <dgm:style>
      <a:lnRef idx="3">
        <a:scrgbClr r="0" g="0" b="0"/>
      </a:lnRef>
      <a:fillRef idx="1">
        <a:scrgbClr r="0" g="0" b="0"/>
      </a:fillRef>
      <a:effectRef idx="1">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3">
        <a:scrgbClr r="0" g="0" b="0"/>
      </a:lnRef>
      <a:fillRef idx="1">
        <a:scrgbClr r="0" g="0" b="0"/>
      </a:fillRef>
      <a:effectRef idx="1">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microsoft.com/office/2007/relationships/diagramDrawing" Target="../diagrams/drawing1.xml"/><Relationship Id="rId13" Type="http://schemas.openxmlformats.org/officeDocument/2006/relationships/diagramData" Target="../diagrams/data2.xml"/><Relationship Id="rId3" Type="http://schemas.openxmlformats.org/officeDocument/2006/relationships/hyperlink" Target="https://www.pngall.com/pollution-png/" TargetMode="External"/><Relationship Id="rId7" Type="http://schemas.openxmlformats.org/officeDocument/2006/relationships/diagramColors" Target="../diagrams/colors1.xml"/><Relationship Id="rId12" Type="http://schemas.openxmlformats.org/officeDocument/2006/relationships/image" Target="../media/image5.svg"/><Relationship Id="rId17" Type="http://schemas.microsoft.com/office/2007/relationships/diagramDrawing" Target="../diagrams/drawing2.xml"/><Relationship Id="rId2" Type="http://schemas.microsoft.com/office/2007/relationships/hdphoto" Target="../media/hdphoto1.wdp"/><Relationship Id="rId16" Type="http://schemas.openxmlformats.org/officeDocument/2006/relationships/diagramColors" Target="../diagrams/colors2.xml"/><Relationship Id="rId1" Type="http://schemas.openxmlformats.org/officeDocument/2006/relationships/image" Target="../media/image1.png"/><Relationship Id="rId6" Type="http://schemas.openxmlformats.org/officeDocument/2006/relationships/diagramQuickStyle" Target="../diagrams/quickStyle1.xml"/><Relationship Id="rId11" Type="http://schemas.openxmlformats.org/officeDocument/2006/relationships/image" Target="../media/image4.png"/><Relationship Id="rId5" Type="http://schemas.openxmlformats.org/officeDocument/2006/relationships/diagramLayout" Target="../diagrams/layout1.xml"/><Relationship Id="rId15" Type="http://schemas.openxmlformats.org/officeDocument/2006/relationships/diagramQuickStyle" Target="../diagrams/quickStyle2.xml"/><Relationship Id="rId10" Type="http://schemas.openxmlformats.org/officeDocument/2006/relationships/image" Target="../media/image3.svg"/><Relationship Id="rId4" Type="http://schemas.openxmlformats.org/officeDocument/2006/relationships/diagramData" Target="../diagrams/data1.xml"/><Relationship Id="rId9" Type="http://schemas.openxmlformats.org/officeDocument/2006/relationships/image" Target="../media/image2.png"/><Relationship Id="rId14" Type="http://schemas.openxmlformats.org/officeDocument/2006/relationships/diagramLayout" Target="../diagrams/layout2.xml"/></Relationships>
</file>

<file path=xl/drawings/_rels/drawing2.xml.rels><?xml version="1.0" encoding="UTF-8" standalone="yes"?>
<Relationships xmlns="http://schemas.openxmlformats.org/package/2006/relationships"><Relationship Id="rId1" Type="http://schemas.openxmlformats.org/officeDocument/2006/relationships/hyperlink" Target="#Inicio!A1"/></Relationships>
</file>

<file path=xl/drawings/_rels/drawing3.xml.rels><?xml version="1.0" encoding="UTF-8" standalone="yes"?>
<Relationships xmlns="http://schemas.openxmlformats.org/package/2006/relationships"><Relationship Id="rId1" Type="http://schemas.openxmlformats.org/officeDocument/2006/relationships/hyperlink" Target="#Inicio!A1"/></Relationships>
</file>

<file path=xl/drawings/_rels/drawing4.xml.rels><?xml version="1.0" encoding="UTF-8" standalone="yes"?>
<Relationships xmlns="http://schemas.openxmlformats.org/package/2006/relationships"><Relationship Id="rId1" Type="http://schemas.openxmlformats.org/officeDocument/2006/relationships/hyperlink" Target="#Inicio!A1"/></Relationships>
</file>

<file path=xl/drawings/_rels/drawing5.xml.rels><?xml version="1.0" encoding="UTF-8" standalone="yes"?>
<Relationships xmlns="http://schemas.openxmlformats.org/package/2006/relationships"><Relationship Id="rId1" Type="http://schemas.openxmlformats.org/officeDocument/2006/relationships/hyperlink" Target="#Inicio!A1"/></Relationships>
</file>

<file path=xl/drawings/_rels/drawing6.xml.rels><?xml version="1.0" encoding="UTF-8" standalone="yes"?>
<Relationships xmlns="http://schemas.openxmlformats.org/package/2006/relationships"><Relationship Id="rId1" Type="http://schemas.openxmlformats.org/officeDocument/2006/relationships/hyperlink" Target="#Inicio!A1"/></Relationships>
</file>

<file path=xl/drawings/_rels/drawing7.xml.rels><?xml version="1.0" encoding="UTF-8" standalone="yes"?>
<Relationships xmlns="http://schemas.openxmlformats.org/package/2006/relationships"><Relationship Id="rId1" Type="http://schemas.openxmlformats.org/officeDocument/2006/relationships/hyperlink" Target="#Inicio!A1"/></Relationships>
</file>

<file path=xl/drawings/_rels/drawing8.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hyperlink" Target="https://youtu.be/-KyoC2hsX4U" TargetMode="External"/><Relationship Id="rId18" Type="http://schemas.openxmlformats.org/officeDocument/2006/relationships/image" Target="../media/image14.png"/><Relationship Id="rId3" Type="http://schemas.openxmlformats.org/officeDocument/2006/relationships/hyperlink" Target="https://youtu.be/6t9va1iwklE" TargetMode="External"/><Relationship Id="rId7" Type="http://schemas.openxmlformats.org/officeDocument/2006/relationships/hyperlink" Target="https://youtu.be/7TCCi5deMpo" TargetMode="External"/><Relationship Id="rId12" Type="http://schemas.openxmlformats.org/officeDocument/2006/relationships/image" Target="../media/image11.png"/><Relationship Id="rId17" Type="http://schemas.openxmlformats.org/officeDocument/2006/relationships/hyperlink" Target="https://ludusconsult.com/producto/rentabilidad-de-un-proyecto-excel/" TargetMode="External"/><Relationship Id="rId2" Type="http://schemas.openxmlformats.org/officeDocument/2006/relationships/image" Target="../media/image6.png"/><Relationship Id="rId16" Type="http://schemas.openxmlformats.org/officeDocument/2006/relationships/image" Target="../media/image13.png"/><Relationship Id="rId1" Type="http://schemas.openxmlformats.org/officeDocument/2006/relationships/hyperlink" Target="https://youtu.be/sYKBhcMKDWE" TargetMode="External"/><Relationship Id="rId6" Type="http://schemas.openxmlformats.org/officeDocument/2006/relationships/image" Target="../media/image8.png"/><Relationship Id="rId11" Type="http://schemas.openxmlformats.org/officeDocument/2006/relationships/hyperlink" Target="https://youtu.be/Ykf2VLPOYPs" TargetMode="External"/><Relationship Id="rId5" Type="http://schemas.openxmlformats.org/officeDocument/2006/relationships/hyperlink" Target="https://youtu.be/aRRALABggcY" TargetMode="External"/><Relationship Id="rId15" Type="http://schemas.openxmlformats.org/officeDocument/2006/relationships/hyperlink" Target="https://youtu.be/2boLTYmGM5M" TargetMode="External"/><Relationship Id="rId10" Type="http://schemas.openxmlformats.org/officeDocument/2006/relationships/image" Target="../media/image10.png"/><Relationship Id="rId4" Type="http://schemas.openxmlformats.org/officeDocument/2006/relationships/image" Target="../media/image7.png"/><Relationship Id="rId9" Type="http://schemas.openxmlformats.org/officeDocument/2006/relationships/hyperlink" Target="https://youtu.be/B5OXA6U2VaM" TargetMode="External"/><Relationship Id="rId1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4</xdr:col>
      <xdr:colOff>387929</xdr:colOff>
      <xdr:row>2</xdr:row>
      <xdr:rowOff>533043</xdr:rowOff>
    </xdr:from>
    <xdr:to>
      <xdr:col>13</xdr:col>
      <xdr:colOff>0</xdr:colOff>
      <xdr:row>22</xdr:row>
      <xdr:rowOff>0</xdr:rowOff>
    </xdr:to>
    <xdr:pic>
      <xdr:nvPicPr>
        <xdr:cNvPr id="6" name="Imagen 5">
          <a:extLst>
            <a:ext uri="{FF2B5EF4-FFF2-40B4-BE49-F238E27FC236}">
              <a16:creationId xmlns:a16="http://schemas.microsoft.com/office/drawing/2014/main" id="{EDA847C0-FA12-B2AC-D553-03282AAA48E1}"/>
            </a:ext>
          </a:extLst>
        </xdr:cNvPr>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rightnessContrast bright="40000" contrast="-40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rcRect l="3334" t="16568" r="4117"/>
        <a:stretch/>
      </xdr:blipFill>
      <xdr:spPr>
        <a:xfrm>
          <a:off x="3048002" y="1170352"/>
          <a:ext cx="6109853" cy="3228466"/>
        </a:xfrm>
        <a:prstGeom prst="rect">
          <a:avLst/>
        </a:prstGeom>
        <a:effectLst>
          <a:glow rad="63500">
            <a:schemeClr val="tx2">
              <a:lumMod val="60000"/>
              <a:lumOff val="40000"/>
              <a:alpha val="40000"/>
            </a:schemeClr>
          </a:glow>
        </a:effectLst>
      </xdr:spPr>
    </xdr:pic>
    <xdr:clientData/>
  </xdr:twoCellAnchor>
  <xdr:twoCellAnchor>
    <xdr:from>
      <xdr:col>4</xdr:col>
      <xdr:colOff>93516</xdr:colOff>
      <xdr:row>3</xdr:row>
      <xdr:rowOff>124690</xdr:rowOff>
    </xdr:from>
    <xdr:to>
      <xdr:col>9</xdr:col>
      <xdr:colOff>3462</xdr:colOff>
      <xdr:row>20</xdr:row>
      <xdr:rowOff>83126</xdr:rowOff>
    </xdr:to>
    <xdr:graphicFrame macro="">
      <xdr:nvGraphicFramePr>
        <xdr:cNvPr id="12" name="Diagrama 11">
          <a:extLst>
            <a:ext uri="{FF2B5EF4-FFF2-40B4-BE49-F238E27FC236}">
              <a16:creationId xmlns:a16="http://schemas.microsoft.com/office/drawing/2014/main" id="{0D29F9A2-5C4F-4AA2-A8DD-9E3524E6BDCE}"/>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4" r:lo="rId5" r:qs="rId6" r:cs="rId7"/>
        </a:graphicData>
      </a:graphic>
    </xdr:graphicFrame>
    <xdr:clientData/>
  </xdr:twoCellAnchor>
  <xdr:twoCellAnchor editAs="oneCell">
    <xdr:from>
      <xdr:col>9</xdr:col>
      <xdr:colOff>44450</xdr:colOff>
      <xdr:row>14</xdr:row>
      <xdr:rowOff>63500</xdr:rowOff>
    </xdr:from>
    <xdr:to>
      <xdr:col>10</xdr:col>
      <xdr:colOff>501650</xdr:colOff>
      <xdr:row>21</xdr:row>
      <xdr:rowOff>158750</xdr:rowOff>
    </xdr:to>
    <xdr:pic>
      <xdr:nvPicPr>
        <xdr:cNvPr id="18" name="Gráfico 17" descr="Monedas contorno">
          <a:extLst>
            <a:ext uri="{FF2B5EF4-FFF2-40B4-BE49-F238E27FC236}">
              <a16:creationId xmlns:a16="http://schemas.microsoft.com/office/drawing/2014/main" id="{BDE5DA7C-417B-2FAD-07AD-230773527C9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6686550" y="3117850"/>
          <a:ext cx="1250950" cy="1250950"/>
        </a:xfrm>
        <a:prstGeom prst="rect">
          <a:avLst/>
        </a:prstGeom>
      </xdr:spPr>
    </xdr:pic>
    <xdr:clientData/>
  </xdr:twoCellAnchor>
  <xdr:twoCellAnchor editAs="oneCell">
    <xdr:from>
      <xdr:col>7</xdr:col>
      <xdr:colOff>711200</xdr:colOff>
      <xdr:row>8</xdr:row>
      <xdr:rowOff>146050</xdr:rowOff>
    </xdr:from>
    <xdr:to>
      <xdr:col>9</xdr:col>
      <xdr:colOff>209550</xdr:colOff>
      <xdr:row>15</xdr:row>
      <xdr:rowOff>76200</xdr:rowOff>
    </xdr:to>
    <xdr:pic>
      <xdr:nvPicPr>
        <xdr:cNvPr id="20" name="Gráfico 19" descr="Dinero con relleno sólido">
          <a:extLst>
            <a:ext uri="{FF2B5EF4-FFF2-40B4-BE49-F238E27FC236}">
              <a16:creationId xmlns:a16="http://schemas.microsoft.com/office/drawing/2014/main" id="{39F1851C-557A-B266-65A7-8CFB12F828C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5765800" y="2209800"/>
          <a:ext cx="1085850" cy="1085850"/>
        </a:xfrm>
        <a:prstGeom prst="rect">
          <a:avLst/>
        </a:prstGeom>
      </xdr:spPr>
    </xdr:pic>
    <xdr:clientData/>
  </xdr:twoCellAnchor>
  <xdr:twoCellAnchor>
    <xdr:from>
      <xdr:col>0</xdr:col>
      <xdr:colOff>0</xdr:colOff>
      <xdr:row>3</xdr:row>
      <xdr:rowOff>153090</xdr:rowOff>
    </xdr:from>
    <xdr:to>
      <xdr:col>5</xdr:col>
      <xdr:colOff>409418</xdr:colOff>
      <xdr:row>20</xdr:row>
      <xdr:rowOff>114317</xdr:rowOff>
    </xdr:to>
    <xdr:graphicFrame macro="">
      <xdr:nvGraphicFramePr>
        <xdr:cNvPr id="11" name="Diagrama 10">
          <a:extLst>
            <a:ext uri="{FF2B5EF4-FFF2-40B4-BE49-F238E27FC236}">
              <a16:creationId xmlns:a16="http://schemas.microsoft.com/office/drawing/2014/main" id="{8372377E-D40C-EA81-C282-4183009CB539}"/>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3" r:lo="rId14" r:qs="rId15" r:cs="rId1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20781</xdr:colOff>
      <xdr:row>1</xdr:row>
      <xdr:rowOff>27708</xdr:rowOff>
    </xdr:from>
    <xdr:to>
      <xdr:col>0</xdr:col>
      <xdr:colOff>304799</xdr:colOff>
      <xdr:row>1</xdr:row>
      <xdr:rowOff>284016</xdr:rowOff>
    </xdr:to>
    <xdr:sp macro="" textlink="">
      <xdr:nvSpPr>
        <xdr:cNvPr id="2" name="Flecha: pentágono 1">
          <a:hlinkClick xmlns:r="http://schemas.openxmlformats.org/officeDocument/2006/relationships" r:id="rId1" tooltip="IR A INICIO"/>
          <a:extLst>
            <a:ext uri="{FF2B5EF4-FFF2-40B4-BE49-F238E27FC236}">
              <a16:creationId xmlns:a16="http://schemas.microsoft.com/office/drawing/2014/main" id="{A67129F4-5A49-4439-AA3A-93E47A6A7180}"/>
            </a:ext>
          </a:extLst>
        </xdr:cNvPr>
        <xdr:cNvSpPr/>
      </xdr:nvSpPr>
      <xdr:spPr>
        <a:xfrm flipH="1">
          <a:off x="20781" y="464126"/>
          <a:ext cx="284018" cy="256308"/>
        </a:xfrm>
        <a:prstGeom prst="homePlat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34638</xdr:colOff>
      <xdr:row>1</xdr:row>
      <xdr:rowOff>27710</xdr:rowOff>
    </xdr:from>
    <xdr:to>
      <xdr:col>0</xdr:col>
      <xdr:colOff>318656</xdr:colOff>
      <xdr:row>1</xdr:row>
      <xdr:rowOff>284018</xdr:rowOff>
    </xdr:to>
    <xdr:sp macro="" textlink="">
      <xdr:nvSpPr>
        <xdr:cNvPr id="2" name="Flecha: pentágono 1">
          <a:hlinkClick xmlns:r="http://schemas.openxmlformats.org/officeDocument/2006/relationships" r:id="rId1" tooltip="IR A INICIO"/>
          <a:extLst>
            <a:ext uri="{FF2B5EF4-FFF2-40B4-BE49-F238E27FC236}">
              <a16:creationId xmlns:a16="http://schemas.microsoft.com/office/drawing/2014/main" id="{7DE947DB-2B1E-573F-220F-B536209F3A5E}"/>
            </a:ext>
          </a:extLst>
        </xdr:cNvPr>
        <xdr:cNvSpPr/>
      </xdr:nvSpPr>
      <xdr:spPr>
        <a:xfrm flipH="1">
          <a:off x="34638" y="464128"/>
          <a:ext cx="284018" cy="256308"/>
        </a:xfrm>
        <a:prstGeom prst="homePlat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34635</xdr:colOff>
      <xdr:row>1</xdr:row>
      <xdr:rowOff>27708</xdr:rowOff>
    </xdr:from>
    <xdr:to>
      <xdr:col>0</xdr:col>
      <xdr:colOff>318653</xdr:colOff>
      <xdr:row>1</xdr:row>
      <xdr:rowOff>284016</xdr:rowOff>
    </xdr:to>
    <xdr:sp macro="" textlink="">
      <xdr:nvSpPr>
        <xdr:cNvPr id="2" name="Flecha: pentágono 1">
          <a:hlinkClick xmlns:r="http://schemas.openxmlformats.org/officeDocument/2006/relationships" r:id="rId1" tooltip="IR A INICIO"/>
          <a:extLst>
            <a:ext uri="{FF2B5EF4-FFF2-40B4-BE49-F238E27FC236}">
              <a16:creationId xmlns:a16="http://schemas.microsoft.com/office/drawing/2014/main" id="{E7A537D5-DB22-4AD0-B2D1-2B0C85BB9B7C}"/>
            </a:ext>
          </a:extLst>
        </xdr:cNvPr>
        <xdr:cNvSpPr/>
      </xdr:nvSpPr>
      <xdr:spPr>
        <a:xfrm flipH="1">
          <a:off x="34635" y="464126"/>
          <a:ext cx="284018" cy="256308"/>
        </a:xfrm>
        <a:prstGeom prst="homePlat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34635</xdr:colOff>
      <xdr:row>1</xdr:row>
      <xdr:rowOff>27708</xdr:rowOff>
    </xdr:from>
    <xdr:to>
      <xdr:col>0</xdr:col>
      <xdr:colOff>318653</xdr:colOff>
      <xdr:row>1</xdr:row>
      <xdr:rowOff>284016</xdr:rowOff>
    </xdr:to>
    <xdr:sp macro="" textlink="">
      <xdr:nvSpPr>
        <xdr:cNvPr id="2" name="Flecha: pentágono 1">
          <a:hlinkClick xmlns:r="http://schemas.openxmlformats.org/officeDocument/2006/relationships" r:id="rId1" tooltip="IR A INICIO"/>
          <a:extLst>
            <a:ext uri="{FF2B5EF4-FFF2-40B4-BE49-F238E27FC236}">
              <a16:creationId xmlns:a16="http://schemas.microsoft.com/office/drawing/2014/main" id="{6BF6A767-F60D-4C16-8E05-2CF65F8C68A3}"/>
            </a:ext>
          </a:extLst>
        </xdr:cNvPr>
        <xdr:cNvSpPr/>
      </xdr:nvSpPr>
      <xdr:spPr>
        <a:xfrm flipH="1">
          <a:off x="34635" y="462048"/>
          <a:ext cx="284018" cy="256308"/>
        </a:xfrm>
        <a:prstGeom prst="homePlat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34635</xdr:colOff>
      <xdr:row>1</xdr:row>
      <xdr:rowOff>27708</xdr:rowOff>
    </xdr:from>
    <xdr:to>
      <xdr:col>0</xdr:col>
      <xdr:colOff>318653</xdr:colOff>
      <xdr:row>1</xdr:row>
      <xdr:rowOff>284016</xdr:rowOff>
    </xdr:to>
    <xdr:sp macro="" textlink="">
      <xdr:nvSpPr>
        <xdr:cNvPr id="2" name="Flecha: pentágono 1">
          <a:hlinkClick xmlns:r="http://schemas.openxmlformats.org/officeDocument/2006/relationships" r:id="rId1" tooltip="IR A INICIO"/>
          <a:extLst>
            <a:ext uri="{FF2B5EF4-FFF2-40B4-BE49-F238E27FC236}">
              <a16:creationId xmlns:a16="http://schemas.microsoft.com/office/drawing/2014/main" id="{6E44CD5B-9E77-47C9-A116-40903A20C1CC}"/>
            </a:ext>
          </a:extLst>
        </xdr:cNvPr>
        <xdr:cNvSpPr/>
      </xdr:nvSpPr>
      <xdr:spPr>
        <a:xfrm flipH="1">
          <a:off x="34635" y="462048"/>
          <a:ext cx="284018" cy="256308"/>
        </a:xfrm>
        <a:prstGeom prst="homePlat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34635</xdr:colOff>
      <xdr:row>1</xdr:row>
      <xdr:rowOff>27708</xdr:rowOff>
    </xdr:from>
    <xdr:to>
      <xdr:col>0</xdr:col>
      <xdr:colOff>318653</xdr:colOff>
      <xdr:row>1</xdr:row>
      <xdr:rowOff>284016</xdr:rowOff>
    </xdr:to>
    <xdr:sp macro="" textlink="">
      <xdr:nvSpPr>
        <xdr:cNvPr id="2" name="Flecha: pentágono 1">
          <a:hlinkClick xmlns:r="http://schemas.openxmlformats.org/officeDocument/2006/relationships" r:id="rId1" tooltip="IR A INICIO"/>
          <a:extLst>
            <a:ext uri="{FF2B5EF4-FFF2-40B4-BE49-F238E27FC236}">
              <a16:creationId xmlns:a16="http://schemas.microsoft.com/office/drawing/2014/main" id="{5BE02AB2-66B3-4B78-A50D-EB62FCE0CC82}"/>
            </a:ext>
          </a:extLst>
        </xdr:cNvPr>
        <xdr:cNvSpPr/>
      </xdr:nvSpPr>
      <xdr:spPr>
        <a:xfrm flipH="1">
          <a:off x="34635" y="462048"/>
          <a:ext cx="284018" cy="256308"/>
        </a:xfrm>
        <a:prstGeom prst="homePlat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7619</xdr:colOff>
      <xdr:row>32</xdr:row>
      <xdr:rowOff>83818</xdr:rowOff>
    </xdr:from>
    <xdr:to>
      <xdr:col>8</xdr:col>
      <xdr:colOff>9539</xdr:colOff>
      <xdr:row>51</xdr:row>
      <xdr:rowOff>115378</xdr:rowOff>
    </xdr:to>
    <xdr:pic>
      <xdr:nvPicPr>
        <xdr:cNvPr id="2" name="Imagen 1">
          <a:hlinkClick xmlns:r="http://schemas.openxmlformats.org/officeDocument/2006/relationships" r:id="rId1" tooltip="CONTROL DE ASISTENCIA DE PERSONAL"/>
          <a:extLst>
            <a:ext uri="{FF2B5EF4-FFF2-40B4-BE49-F238E27FC236}">
              <a16:creationId xmlns:a16="http://schemas.microsoft.com/office/drawing/2014/main" id="{307C4374-1741-4D41-AF77-0A3F276ECA7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82879" y="5593078"/>
          <a:ext cx="5976000" cy="3361500"/>
        </a:xfrm>
        <a:prstGeom prst="rect">
          <a:avLst/>
        </a:prstGeom>
      </xdr:spPr>
    </xdr:pic>
    <xdr:clientData/>
  </xdr:twoCellAnchor>
  <xdr:oneCellAnchor>
    <xdr:from>
      <xdr:col>8</xdr:col>
      <xdr:colOff>114300</xdr:colOff>
      <xdr:row>32</xdr:row>
      <xdr:rowOff>106679</xdr:rowOff>
    </xdr:from>
    <xdr:ext cx="5980854" cy="3333207"/>
    <xdr:pic>
      <xdr:nvPicPr>
        <xdr:cNvPr id="4" name="Imagen 3">
          <a:hlinkClick xmlns:r="http://schemas.openxmlformats.org/officeDocument/2006/relationships" r:id="rId3" tooltip="PRESUPUESTO MENSUAL Y ANUAL"/>
          <a:extLst>
            <a:ext uri="{FF2B5EF4-FFF2-40B4-BE49-F238E27FC236}">
              <a16:creationId xmlns:a16="http://schemas.microsoft.com/office/drawing/2014/main" id="{95190B5C-2A66-4BD5-A597-27DAE2F72E1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263640" y="5615939"/>
          <a:ext cx="5980854" cy="3333207"/>
        </a:xfrm>
        <a:prstGeom prst="rect">
          <a:avLst/>
        </a:prstGeom>
      </xdr:spPr>
    </xdr:pic>
    <xdr:clientData/>
  </xdr:oneCellAnchor>
  <xdr:twoCellAnchor editAs="oneCell">
    <xdr:from>
      <xdr:col>17</xdr:col>
      <xdr:colOff>16932</xdr:colOff>
      <xdr:row>32</xdr:row>
      <xdr:rowOff>104019</xdr:rowOff>
    </xdr:from>
    <xdr:to>
      <xdr:col>23</xdr:col>
      <xdr:colOff>846665</xdr:colOff>
      <xdr:row>51</xdr:row>
      <xdr:rowOff>119743</xdr:rowOff>
    </xdr:to>
    <xdr:pic>
      <xdr:nvPicPr>
        <xdr:cNvPr id="5" name="Imagen 4">
          <a:hlinkClick xmlns:r="http://schemas.openxmlformats.org/officeDocument/2006/relationships" r:id="rId5" tooltip="ENCUESTA DE CLIMA LABORAL"/>
          <a:extLst>
            <a:ext uri="{FF2B5EF4-FFF2-40B4-BE49-F238E27FC236}">
              <a16:creationId xmlns:a16="http://schemas.microsoft.com/office/drawing/2014/main" id="{324A5BCC-7F79-41F3-B106-8670EF92243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437532" y="5613279"/>
          <a:ext cx="5950373" cy="3345664"/>
        </a:xfrm>
        <a:prstGeom prst="rect">
          <a:avLst/>
        </a:prstGeom>
      </xdr:spPr>
    </xdr:pic>
    <xdr:clientData/>
  </xdr:twoCellAnchor>
  <xdr:twoCellAnchor editAs="oneCell">
    <xdr:from>
      <xdr:col>8</xdr:col>
      <xdr:colOff>87085</xdr:colOff>
      <xdr:row>57</xdr:row>
      <xdr:rowOff>53169</xdr:rowOff>
    </xdr:from>
    <xdr:to>
      <xdr:col>16</xdr:col>
      <xdr:colOff>21771</xdr:colOff>
      <xdr:row>76</xdr:row>
      <xdr:rowOff>119742</xdr:rowOff>
    </xdr:to>
    <xdr:pic>
      <xdr:nvPicPr>
        <xdr:cNvPr id="6" name="Imagen 5">
          <a:hlinkClick xmlns:r="http://schemas.openxmlformats.org/officeDocument/2006/relationships" r:id="rId7" tooltip="CONTROL DEL SUEÑO Y LAS EMOCIONES"/>
          <a:extLst>
            <a:ext uri="{FF2B5EF4-FFF2-40B4-BE49-F238E27FC236}">
              <a16:creationId xmlns:a16="http://schemas.microsoft.com/office/drawing/2014/main" id="{05D19784-0BB2-4B22-96CA-6AA783228F28}"/>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236425" y="9943929"/>
          <a:ext cx="6030686" cy="3396513"/>
        </a:xfrm>
        <a:prstGeom prst="rect">
          <a:avLst/>
        </a:prstGeom>
      </xdr:spPr>
    </xdr:pic>
    <xdr:clientData/>
  </xdr:twoCellAnchor>
  <xdr:twoCellAnchor editAs="oneCell">
    <xdr:from>
      <xdr:col>9</xdr:col>
      <xdr:colOff>0</xdr:colOff>
      <xdr:row>6</xdr:row>
      <xdr:rowOff>97969</xdr:rowOff>
    </xdr:from>
    <xdr:to>
      <xdr:col>15</xdr:col>
      <xdr:colOff>827312</xdr:colOff>
      <xdr:row>25</xdr:row>
      <xdr:rowOff>87083</xdr:rowOff>
    </xdr:to>
    <xdr:pic>
      <xdr:nvPicPr>
        <xdr:cNvPr id="7" name="Imagen 6">
          <a:hlinkClick xmlns:r="http://schemas.openxmlformats.org/officeDocument/2006/relationships" r:id="rId9" tooltip="MANTENIMIENTO PREVENTIVO"/>
          <a:extLst>
            <a:ext uri="{FF2B5EF4-FFF2-40B4-BE49-F238E27FC236}">
              <a16:creationId xmlns:a16="http://schemas.microsoft.com/office/drawing/2014/main" id="{922521CF-04D5-4ED8-90B3-CAE00476DCD2}"/>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271260" y="1149529"/>
          <a:ext cx="5947952" cy="3319054"/>
        </a:xfrm>
        <a:prstGeom prst="rect">
          <a:avLst/>
        </a:prstGeom>
      </xdr:spPr>
    </xdr:pic>
    <xdr:clientData/>
  </xdr:twoCellAnchor>
  <xdr:twoCellAnchor editAs="oneCell">
    <xdr:from>
      <xdr:col>17</xdr:col>
      <xdr:colOff>0</xdr:colOff>
      <xdr:row>6</xdr:row>
      <xdr:rowOff>97970</xdr:rowOff>
    </xdr:from>
    <xdr:to>
      <xdr:col>23</xdr:col>
      <xdr:colOff>838200</xdr:colOff>
      <xdr:row>25</xdr:row>
      <xdr:rowOff>43541</xdr:rowOff>
    </xdr:to>
    <xdr:pic>
      <xdr:nvPicPr>
        <xdr:cNvPr id="8" name="Imagen 7">
          <a:hlinkClick xmlns:r="http://schemas.openxmlformats.org/officeDocument/2006/relationships" r:id="rId11" tooltip="DIAGRAMA DE GANTT"/>
          <a:extLst>
            <a:ext uri="{FF2B5EF4-FFF2-40B4-BE49-F238E27FC236}">
              <a16:creationId xmlns:a16="http://schemas.microsoft.com/office/drawing/2014/main" id="{B75E1076-3ACA-4E99-A9E0-7EF50064B207}"/>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2420600" y="1149530"/>
          <a:ext cx="5958840" cy="3275511"/>
        </a:xfrm>
        <a:prstGeom prst="rect">
          <a:avLst/>
        </a:prstGeom>
      </xdr:spPr>
    </xdr:pic>
    <xdr:clientData/>
  </xdr:twoCellAnchor>
  <xdr:twoCellAnchor editAs="oneCell">
    <xdr:from>
      <xdr:col>0</xdr:col>
      <xdr:colOff>152399</xdr:colOff>
      <xdr:row>57</xdr:row>
      <xdr:rowOff>54428</xdr:rowOff>
    </xdr:from>
    <xdr:to>
      <xdr:col>7</xdr:col>
      <xdr:colOff>842553</xdr:colOff>
      <xdr:row>76</xdr:row>
      <xdr:rowOff>119743</xdr:rowOff>
    </xdr:to>
    <xdr:pic>
      <xdr:nvPicPr>
        <xdr:cNvPr id="9" name="Imagen 8">
          <a:hlinkClick xmlns:r="http://schemas.openxmlformats.org/officeDocument/2006/relationships" r:id="rId13" tooltip="PLANIFICADOR MENSUAL"/>
          <a:extLst>
            <a:ext uri="{FF2B5EF4-FFF2-40B4-BE49-F238E27FC236}">
              <a16:creationId xmlns:a16="http://schemas.microsoft.com/office/drawing/2014/main" id="{ED8526A9-E167-4B8A-8113-D3D5FC3B913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52399" y="9945188"/>
          <a:ext cx="5986054" cy="3395255"/>
        </a:xfrm>
        <a:prstGeom prst="rect">
          <a:avLst/>
        </a:prstGeom>
      </xdr:spPr>
    </xdr:pic>
    <xdr:clientData/>
  </xdr:twoCellAnchor>
  <xdr:twoCellAnchor editAs="oneCell">
    <xdr:from>
      <xdr:col>17</xdr:col>
      <xdr:colOff>-1</xdr:colOff>
      <xdr:row>57</xdr:row>
      <xdr:rowOff>65312</xdr:rowOff>
    </xdr:from>
    <xdr:to>
      <xdr:col>24</xdr:col>
      <xdr:colOff>10884</xdr:colOff>
      <xdr:row>76</xdr:row>
      <xdr:rowOff>119742</xdr:rowOff>
    </xdr:to>
    <xdr:pic>
      <xdr:nvPicPr>
        <xdr:cNvPr id="11" name="Imagen 10">
          <a:hlinkClick xmlns:r="http://schemas.openxmlformats.org/officeDocument/2006/relationships" r:id="rId15" tooltip="FLUJO DE CAJA EN EXCEL"/>
          <a:extLst>
            <a:ext uri="{FF2B5EF4-FFF2-40B4-BE49-F238E27FC236}">
              <a16:creationId xmlns:a16="http://schemas.microsoft.com/office/drawing/2014/main" id="{F6B2E0EB-27BF-461E-8E2F-40A9A801A46E}"/>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2355285" y="9895112"/>
          <a:ext cx="5954485" cy="3363687"/>
        </a:xfrm>
        <a:prstGeom prst="rect">
          <a:avLst/>
        </a:prstGeom>
      </xdr:spPr>
    </xdr:pic>
    <xdr:clientData/>
  </xdr:twoCellAnchor>
  <xdr:twoCellAnchor editAs="oneCell">
    <xdr:from>
      <xdr:col>1</xdr:col>
      <xdr:colOff>119742</xdr:colOff>
      <xdr:row>6</xdr:row>
      <xdr:rowOff>119744</xdr:rowOff>
    </xdr:from>
    <xdr:to>
      <xdr:col>7</xdr:col>
      <xdr:colOff>726920</xdr:colOff>
      <xdr:row>25</xdr:row>
      <xdr:rowOff>54429</xdr:rowOff>
    </xdr:to>
    <xdr:pic>
      <xdr:nvPicPr>
        <xdr:cNvPr id="13" name="Imagen 12">
          <a:hlinkClick xmlns:r="http://schemas.openxmlformats.org/officeDocument/2006/relationships" r:id="rId17" tooltip="RENTABILIDAD DE UN PROYECTO EDITABLE"/>
          <a:extLst>
            <a:ext uri="{FF2B5EF4-FFF2-40B4-BE49-F238E27FC236}">
              <a16:creationId xmlns:a16="http://schemas.microsoft.com/office/drawing/2014/main" id="{67508F7E-0DFF-4A30-0D6D-FE4819FCDA3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93913" y="1164773"/>
          <a:ext cx="5701693" cy="3243942"/>
        </a:xfrm>
        <a:prstGeom prst="rect">
          <a:avLst/>
        </a:prstGeom>
      </xdr:spPr>
    </xdr:pic>
    <xdr:clientData/>
  </xdr:twoCellAnchor>
</xdr:wsDr>
</file>

<file path=xl/theme/theme1.xml><?xml version="1.0" encoding="utf-8"?>
<a:theme xmlns:a="http://schemas.openxmlformats.org/drawingml/2006/main" name="Sector">
  <a:themeElements>
    <a:clrScheme name="Verde">
      <a:dk1>
        <a:sysClr val="windowText" lastClr="000000"/>
      </a:dk1>
      <a:lt1>
        <a:sysClr val="window" lastClr="FFFFFF"/>
      </a:lt1>
      <a:dk2>
        <a:srgbClr val="455F51"/>
      </a:dk2>
      <a:lt2>
        <a:srgbClr val="E3DED1"/>
      </a:lt2>
      <a:accent1>
        <a:srgbClr val="549E39"/>
      </a:accent1>
      <a:accent2>
        <a:srgbClr val="8AB833"/>
      </a:accent2>
      <a:accent3>
        <a:srgbClr val="C0CF3A"/>
      </a:accent3>
      <a:accent4>
        <a:srgbClr val="029676"/>
      </a:accent4>
      <a:accent5>
        <a:srgbClr val="4AB5C4"/>
      </a:accent5>
      <a:accent6>
        <a:srgbClr val="0989B1"/>
      </a:accent6>
      <a:hlink>
        <a:srgbClr val="6B9F25"/>
      </a:hlink>
      <a:folHlink>
        <a:srgbClr val="BA6906"/>
      </a:folHlink>
    </a:clrScheme>
    <a:fontScheme name="Sector">
      <a:maj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Sector">
      <a:fillStyleLst>
        <a:solidFill>
          <a:schemeClr val="phClr"/>
        </a:solidFill>
        <a:gradFill rotWithShape="1">
          <a:gsLst>
            <a:gs pos="0">
              <a:schemeClr val="phClr">
                <a:tint val="62000"/>
                <a:hueMod val="94000"/>
                <a:satMod val="140000"/>
                <a:lumMod val="110000"/>
              </a:schemeClr>
            </a:gs>
            <a:gs pos="100000">
              <a:schemeClr val="phClr">
                <a:tint val="84000"/>
                <a:satMod val="160000"/>
              </a:schemeClr>
            </a:gs>
          </a:gsLst>
          <a:lin ang="5400000" scaled="0"/>
        </a:gradFill>
        <a:gradFill rotWithShape="1">
          <a:gsLst>
            <a:gs pos="0">
              <a:schemeClr val="phClr">
                <a:tint val="98000"/>
                <a:hueMod val="94000"/>
                <a:satMod val="130000"/>
                <a:lumMod val="128000"/>
              </a:schemeClr>
            </a:gs>
            <a:gs pos="100000">
              <a:schemeClr val="phClr">
                <a:shade val="94000"/>
                <a:lumMod val="88000"/>
              </a:schemeClr>
            </a:gs>
          </a:gsLst>
          <a:lin ang="5400000" scaled="0"/>
        </a:gradFill>
      </a:fillStyleLst>
      <a:lnStyleLst>
        <a:ln w="9525" cap="rnd" cmpd="sng" algn="ctr">
          <a:solidFill>
            <a:schemeClr val="phClr">
              <a:tint val="76000"/>
              <a:alpha val="60000"/>
              <a:hueMod val="94000"/>
            </a:schemeClr>
          </a:solidFill>
          <a:prstDash val="solid"/>
        </a:ln>
        <a:ln w="15875" cap="rnd" cmpd="sng" algn="ctr">
          <a:solidFill>
            <a:schemeClr val="phClr">
              <a:hueMod val="94000"/>
            </a:schemeClr>
          </a:solidFill>
          <a:prstDash val="solid"/>
        </a:ln>
        <a:ln w="28575" cap="rnd" cmpd="sng" algn="ctr">
          <a:solidFill>
            <a:schemeClr val="phClr"/>
          </a:solidFill>
          <a:prstDash val="solid"/>
        </a:ln>
      </a:lnStyleLst>
      <a:effectStyleLst>
        <a:effectStyle>
          <a:effectLst/>
        </a:effectStyle>
        <a:effectStyle>
          <a:effectLst>
            <a:innerShdw blurRad="25400" dist="12700" dir="13500000">
              <a:srgbClr val="000000">
                <a:alpha val="45000"/>
              </a:srgbClr>
            </a:innerShdw>
          </a:effectLst>
        </a:effectStyle>
        <a:effectStyle>
          <a:effectLst>
            <a:outerShdw blurRad="50800" dist="38100" dir="5400000" rotWithShape="0">
              <a:srgbClr val="000000">
                <a:alpha val="46000"/>
              </a:srgbClr>
            </a:outerShdw>
          </a:effectLst>
          <a:scene3d>
            <a:camera prst="orthographicFront">
              <a:rot lat="0" lon="0" rev="0"/>
            </a:camera>
            <a:lightRig rig="threePt" dir="t"/>
          </a:scene3d>
          <a:sp3d prstMaterial="plastic">
            <a:bevelT w="25400" h="25400"/>
          </a:sp3d>
        </a:effectStyle>
      </a:effectStyleLst>
      <a:bgFillStyleLst>
        <a:solidFill>
          <a:schemeClr val="phClr"/>
        </a:solidFill>
        <a:gradFill rotWithShape="1">
          <a:gsLst>
            <a:gs pos="10000">
              <a:schemeClr val="phClr">
                <a:tint val="97000"/>
                <a:hueMod val="92000"/>
                <a:satMod val="169000"/>
                <a:lumMod val="164000"/>
              </a:schemeClr>
            </a:gs>
            <a:gs pos="100000">
              <a:schemeClr val="phClr">
                <a:shade val="96000"/>
                <a:satMod val="120000"/>
                <a:lumMod val="90000"/>
              </a:schemeClr>
            </a:gs>
          </a:gsLst>
          <a:lin ang="6120000" scaled="1"/>
        </a:gradFill>
        <a:gradFill rotWithShape="1">
          <a:gsLst>
            <a:gs pos="0">
              <a:schemeClr val="phClr">
                <a:tint val="97000"/>
                <a:hueMod val="92000"/>
                <a:satMod val="169000"/>
                <a:lumMod val="164000"/>
              </a:schemeClr>
            </a:gs>
            <a:gs pos="100000">
              <a:schemeClr val="phClr">
                <a:shade val="96000"/>
                <a:satMod val="120000"/>
                <a:lumMod val="90000"/>
              </a:schemeClr>
            </a:gs>
          </a:gsLst>
          <a:path path="circle">
            <a:fillToRect b="100000"/>
          </a:path>
        </a:gradFill>
      </a:bgFillStyleLst>
    </a:fmtScheme>
  </a:themeElements>
  <a:objectDefaults/>
  <a:extraClrSchemeLst/>
  <a:extLst>
    <a:ext uri="{05A4C25C-085E-4340-85A3-A5531E510DB2}">
      <thm15:themeFamily xmlns:thm15="http://schemas.microsoft.com/office/thememl/2012/main" name="Slice" id="{0507925B-6AC9-4358-8E18-C330545D08F8}" vid="{13FEC7C6-62A9-40C4-99D2-581AACACAA2F}"/>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1476-5709-4AB3-BD47-9A369C9DA545}">
  <sheetPr>
    <tabColor theme="7" tint="-0.499984740745262"/>
  </sheetPr>
  <dimension ref="A1:M22"/>
  <sheetViews>
    <sheetView showRowColHeaders="0" tabSelected="1" zoomScale="120" zoomScaleNormal="120" workbookViewId="0">
      <selection activeCell="M22" sqref="M22"/>
    </sheetView>
  </sheetViews>
  <sheetFormatPr baseColWidth="10" defaultColWidth="0" defaultRowHeight="13.2" zeroHeight="1" x14ac:dyDescent="0.25"/>
  <cols>
    <col min="1" max="1" width="4.21875" style="4" customWidth="1"/>
    <col min="2" max="4" width="11.5546875" style="4" customWidth="1"/>
    <col min="5" max="12" width="11.5546875" style="3" customWidth="1"/>
    <col min="13" max="13" width="2.6640625" style="3" customWidth="1"/>
    <col min="14" max="16384" width="11.5546875" style="3" hidden="1"/>
  </cols>
  <sheetData>
    <row r="1" spans="1:13" x14ac:dyDescent="0.25"/>
    <row r="2" spans="1:13" s="2" customFormat="1" ht="37.200000000000003" customHeight="1" x14ac:dyDescent="0.25">
      <c r="A2" s="197" t="s">
        <v>0</v>
      </c>
      <c r="B2" s="197"/>
      <c r="C2" s="197"/>
      <c r="D2" s="197"/>
      <c r="E2" s="197"/>
      <c r="F2" s="197"/>
      <c r="G2" s="197"/>
      <c r="H2" s="197"/>
      <c r="I2" s="197"/>
      <c r="J2" s="197"/>
      <c r="K2" s="197"/>
      <c r="L2" s="197"/>
      <c r="M2" s="197"/>
    </row>
    <row r="3" spans="1:13" s="1" customFormat="1" ht="47.4" customHeight="1" x14ac:dyDescent="0.25">
      <c r="A3" s="198" t="s">
        <v>75</v>
      </c>
      <c r="B3" s="198"/>
      <c r="C3" s="198"/>
      <c r="D3" s="198"/>
      <c r="E3" s="198"/>
      <c r="F3" s="198"/>
      <c r="G3" s="198"/>
      <c r="H3" s="198"/>
      <c r="I3" s="198"/>
      <c r="J3" s="198"/>
      <c r="K3" s="198"/>
      <c r="L3" s="198"/>
      <c r="M3" s="198"/>
    </row>
    <row r="4" spans="1:13" x14ac:dyDescent="0.25"/>
    <row r="5" spans="1:13" x14ac:dyDescent="0.25"/>
    <row r="6" spans="1:13" x14ac:dyDescent="0.25"/>
    <row r="7" spans="1:13" x14ac:dyDescent="0.25"/>
    <row r="8" spans="1:13" x14ac:dyDescent="0.25"/>
    <row r="9" spans="1:13" x14ac:dyDescent="0.25"/>
    <row r="10" spans="1:13" x14ac:dyDescent="0.25"/>
    <row r="11" spans="1:13" x14ac:dyDescent="0.25"/>
    <row r="12" spans="1:13" x14ac:dyDescent="0.25"/>
    <row r="13" spans="1:13" x14ac:dyDescent="0.25"/>
    <row r="14" spans="1:13" x14ac:dyDescent="0.25"/>
    <row r="15" spans="1:13" x14ac:dyDescent="0.25"/>
    <row r="16" spans="1:13" x14ac:dyDescent="0.25"/>
    <row r="17" x14ac:dyDescent="0.25"/>
    <row r="18" x14ac:dyDescent="0.25"/>
    <row r="19" x14ac:dyDescent="0.25"/>
    <row r="20" x14ac:dyDescent="0.25"/>
    <row r="21" x14ac:dyDescent="0.25"/>
    <row r="22" x14ac:dyDescent="0.25"/>
  </sheetData>
  <sheetProtection algorithmName="SHA-512" hashValue="ex+ZFSHWKjZtco1ArHgfBmxvFVn8QNPTdvE5M0/YtD8lNQcohTtCuomoaRRIvwuqymT97cfnfT/j5jOxgCtXNw==" saltValue="KqxesDA8k5/LMkryZUCj4A==" spinCount="100000" sheet="1" objects="1" scenarios="1" selectLockedCells="1"/>
  <mergeCells count="2">
    <mergeCell ref="A2:M2"/>
    <mergeCell ref="A3:M3"/>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73E01D-2918-4114-8EAD-4FE917222B2B}">
  <sheetPr>
    <tabColor theme="7"/>
  </sheetPr>
  <dimension ref="A1:M44"/>
  <sheetViews>
    <sheetView showGridLines="0" showRowColHeaders="0" zoomScale="110" zoomScaleNormal="110" workbookViewId="0">
      <pane ySplit="2" topLeftCell="A3" activePane="bottomLeft" state="frozen"/>
      <selection pane="bottomLeft" activeCell="D4" sqref="D4:E4"/>
    </sheetView>
  </sheetViews>
  <sheetFormatPr baseColWidth="10" defaultColWidth="0" defaultRowHeight="18" customHeight="1" zeroHeight="1" x14ac:dyDescent="0.25"/>
  <cols>
    <col min="1" max="1" width="6.77734375" style="6" customWidth="1"/>
    <col min="2" max="2" width="11.5546875" style="5" customWidth="1"/>
    <col min="3" max="3" width="13.33203125" style="5" customWidth="1"/>
    <col min="4" max="5" width="12.109375" customWidth="1"/>
    <col min="6" max="6" width="11.5546875" customWidth="1"/>
    <col min="7" max="7" width="6.109375" customWidth="1"/>
    <col min="8" max="8" width="6.77734375" customWidth="1"/>
    <col min="9" max="12" width="11.5546875" customWidth="1"/>
    <col min="13" max="13" width="7.44140625" customWidth="1"/>
    <col min="14" max="16384" width="11.5546875" hidden="1"/>
  </cols>
  <sheetData>
    <row r="1" spans="1:13" ht="34.200000000000003" customHeight="1" x14ac:dyDescent="0.25">
      <c r="A1" s="230" t="s">
        <v>82</v>
      </c>
      <c r="B1" s="231"/>
      <c r="C1" s="231"/>
      <c r="D1" s="231"/>
      <c r="E1" s="231"/>
      <c r="F1" s="231"/>
      <c r="G1" s="231"/>
      <c r="H1" s="231"/>
      <c r="I1" s="231"/>
      <c r="J1" s="231"/>
      <c r="K1" s="231"/>
      <c r="L1" s="231"/>
      <c r="M1" s="232"/>
    </row>
    <row r="2" spans="1:13" ht="24.6" x14ac:dyDescent="0.25">
      <c r="A2" s="227" t="s">
        <v>76</v>
      </c>
      <c r="B2" s="228"/>
      <c r="C2" s="228"/>
      <c r="D2" s="228"/>
      <c r="E2" s="228"/>
      <c r="F2" s="228"/>
      <c r="G2" s="228"/>
      <c r="H2" s="228"/>
      <c r="I2" s="228"/>
      <c r="J2" s="228"/>
      <c r="K2" s="228"/>
      <c r="L2" s="228"/>
      <c r="M2" s="229"/>
    </row>
    <row r="3" spans="1:13" ht="13.2" x14ac:dyDescent="0.25">
      <c r="A3" s="24"/>
      <c r="B3"/>
      <c r="C3"/>
      <c r="M3" s="25"/>
    </row>
    <row r="4" spans="1:13" ht="18" customHeight="1" x14ac:dyDescent="0.25">
      <c r="A4" s="26">
        <v>1</v>
      </c>
      <c r="B4" s="235" t="s">
        <v>77</v>
      </c>
      <c r="C4" s="235"/>
      <c r="D4" s="233">
        <v>730000</v>
      </c>
      <c r="E4" s="233"/>
      <c r="H4" s="6">
        <v>2</v>
      </c>
      <c r="I4" s="235" t="s">
        <v>78</v>
      </c>
      <c r="J4" s="235"/>
      <c r="K4" s="234">
        <v>0.9</v>
      </c>
      <c r="L4" s="234"/>
      <c r="M4" s="25"/>
    </row>
    <row r="5" spans="1:13" ht="18" customHeight="1" x14ac:dyDescent="0.25">
      <c r="A5" s="26"/>
      <c r="M5" s="25"/>
    </row>
    <row r="6" spans="1:13" ht="18" customHeight="1" x14ac:dyDescent="0.25">
      <c r="A6" s="26">
        <v>3</v>
      </c>
      <c r="B6" s="27" t="s">
        <v>94</v>
      </c>
      <c r="H6" s="6">
        <v>4</v>
      </c>
      <c r="I6" s="27" t="s">
        <v>81</v>
      </c>
      <c r="J6" s="5"/>
      <c r="M6" s="25"/>
    </row>
    <row r="7" spans="1:13" ht="3" customHeight="1" x14ac:dyDescent="0.25">
      <c r="A7" s="26"/>
      <c r="B7" s="28"/>
      <c r="C7" s="28"/>
      <c r="H7" s="6"/>
      <c r="I7" s="28"/>
      <c r="J7" s="28"/>
      <c r="M7" s="25"/>
    </row>
    <row r="8" spans="1:13" ht="18" customHeight="1" x14ac:dyDescent="0.25">
      <c r="A8" s="26"/>
      <c r="B8" s="225" t="s">
        <v>79</v>
      </c>
      <c r="C8" s="225"/>
      <c r="D8" s="226">
        <v>1.26</v>
      </c>
      <c r="E8" s="226"/>
      <c r="F8" s="226"/>
      <c r="H8" s="6"/>
      <c r="I8" s="225" t="s">
        <v>2</v>
      </c>
      <c r="J8" s="225"/>
      <c r="K8" s="237">
        <v>72</v>
      </c>
      <c r="L8" s="237"/>
      <c r="M8" s="25"/>
    </row>
    <row r="9" spans="1:13" ht="3" customHeight="1" x14ac:dyDescent="0.25">
      <c r="A9" s="26"/>
      <c r="B9" s="28"/>
      <c r="C9" s="28"/>
      <c r="H9" s="6"/>
      <c r="I9" s="28"/>
      <c r="J9" s="28"/>
      <c r="M9" s="25"/>
    </row>
    <row r="10" spans="1:13" ht="18" customHeight="1" x14ac:dyDescent="0.25">
      <c r="A10" s="26"/>
      <c r="B10" s="225" t="s">
        <v>80</v>
      </c>
      <c r="C10" s="225"/>
      <c r="D10" s="236">
        <v>1.36</v>
      </c>
      <c r="E10" s="236"/>
      <c r="F10" s="236"/>
      <c r="H10" s="6"/>
      <c r="I10" s="225" t="s">
        <v>3</v>
      </c>
      <c r="J10" s="225"/>
      <c r="K10" s="237">
        <v>64</v>
      </c>
      <c r="L10" s="237"/>
      <c r="M10" s="25"/>
    </row>
    <row r="11" spans="1:13" ht="18" customHeight="1" x14ac:dyDescent="0.25">
      <c r="A11" s="26"/>
      <c r="M11" s="25"/>
    </row>
    <row r="12" spans="1:13" ht="18" customHeight="1" x14ac:dyDescent="0.25">
      <c r="A12" s="26">
        <v>5</v>
      </c>
      <c r="B12" s="27" t="s">
        <v>83</v>
      </c>
      <c r="H12" s="6">
        <v>6</v>
      </c>
      <c r="I12" s="27" t="s">
        <v>86</v>
      </c>
      <c r="J12" s="5"/>
      <c r="M12" s="25"/>
    </row>
    <row r="13" spans="1:13" ht="3" customHeight="1" x14ac:dyDescent="0.25">
      <c r="A13" s="26"/>
      <c r="B13" s="28"/>
      <c r="C13" s="28"/>
      <c r="H13" s="6"/>
      <c r="I13" s="28"/>
      <c r="J13" s="28"/>
      <c r="M13" s="25"/>
    </row>
    <row r="14" spans="1:13" ht="18" customHeight="1" thickBot="1" x14ac:dyDescent="0.3">
      <c r="A14" s="26"/>
      <c r="B14" s="10" t="s">
        <v>26</v>
      </c>
      <c r="C14"/>
      <c r="E14" s="22"/>
      <c r="H14" s="6"/>
      <c r="I14" s="29" t="s">
        <v>87</v>
      </c>
      <c r="J14" s="5"/>
      <c r="K14" s="179">
        <v>0.1</v>
      </c>
      <c r="M14" s="25"/>
    </row>
    <row r="15" spans="1:13" ht="3" customHeight="1" x14ac:dyDescent="0.25">
      <c r="A15" s="26"/>
      <c r="B15" s="203" t="s">
        <v>1</v>
      </c>
      <c r="C15" s="204"/>
      <c r="D15" s="209" t="s">
        <v>84</v>
      </c>
      <c r="E15" s="212" t="s">
        <v>85</v>
      </c>
      <c r="H15" s="6"/>
      <c r="I15" s="29"/>
      <c r="J15" s="5"/>
      <c r="M15" s="25"/>
    </row>
    <row r="16" spans="1:13" ht="18" customHeight="1" x14ac:dyDescent="0.25">
      <c r="A16" s="26"/>
      <c r="B16" s="205"/>
      <c r="C16" s="206"/>
      <c r="D16" s="210"/>
      <c r="E16" s="213"/>
      <c r="H16" s="6"/>
      <c r="I16" s="29" t="s">
        <v>89</v>
      </c>
      <c r="J16" s="5"/>
      <c r="K16" s="179">
        <v>0.01</v>
      </c>
      <c r="M16" s="25"/>
    </row>
    <row r="17" spans="1:13" ht="3" customHeight="1" x14ac:dyDescent="0.25">
      <c r="A17" s="26"/>
      <c r="B17" s="207"/>
      <c r="C17" s="208"/>
      <c r="D17" s="211"/>
      <c r="E17" s="214"/>
      <c r="H17" s="6"/>
      <c r="I17" s="29"/>
      <c r="J17" s="5"/>
      <c r="M17" s="25"/>
    </row>
    <row r="18" spans="1:13" ht="18" customHeight="1" x14ac:dyDescent="0.25">
      <c r="A18" s="26"/>
      <c r="B18" s="223" t="s">
        <v>2</v>
      </c>
      <c r="C18" s="224"/>
      <c r="D18" s="180">
        <v>40</v>
      </c>
      <c r="E18" s="181">
        <v>2300</v>
      </c>
      <c r="H18" s="6"/>
      <c r="I18" s="29" t="s">
        <v>88</v>
      </c>
      <c r="J18" s="5"/>
      <c r="K18" s="179">
        <v>5.0000000000000001E-3</v>
      </c>
      <c r="L18" s="30" t="s">
        <v>91</v>
      </c>
      <c r="M18" s="25"/>
    </row>
    <row r="19" spans="1:13" ht="3" customHeight="1" x14ac:dyDescent="0.25">
      <c r="A19" s="26"/>
      <c r="B19" s="215" t="s">
        <v>3</v>
      </c>
      <c r="C19" s="216"/>
      <c r="D19" s="219">
        <v>110</v>
      </c>
      <c r="E19" s="221">
        <v>1600</v>
      </c>
      <c r="H19" s="6"/>
      <c r="I19" s="29"/>
      <c r="J19" s="5"/>
      <c r="K19" s="30"/>
      <c r="L19" s="30"/>
      <c r="M19" s="25"/>
    </row>
    <row r="20" spans="1:13" ht="18" customHeight="1" thickBot="1" x14ac:dyDescent="0.3">
      <c r="A20" s="26"/>
      <c r="B20" s="217"/>
      <c r="C20" s="218"/>
      <c r="D20" s="220"/>
      <c r="E20" s="222"/>
      <c r="H20" s="6"/>
      <c r="I20" s="29" t="s">
        <v>34</v>
      </c>
      <c r="J20" s="5"/>
      <c r="K20" s="179">
        <v>0.02</v>
      </c>
      <c r="L20" s="30" t="s">
        <v>90</v>
      </c>
      <c r="M20" s="25"/>
    </row>
    <row r="21" spans="1:13" ht="18" customHeight="1" x14ac:dyDescent="0.25">
      <c r="A21" s="26"/>
      <c r="H21" s="6"/>
      <c r="M21" s="25"/>
    </row>
    <row r="22" spans="1:13" ht="18" customHeight="1" x14ac:dyDescent="0.25">
      <c r="A22" s="26">
        <v>7</v>
      </c>
      <c r="B22" s="27" t="s">
        <v>92</v>
      </c>
      <c r="H22" s="6">
        <v>8</v>
      </c>
      <c r="I22" s="27" t="s">
        <v>93</v>
      </c>
      <c r="J22" s="5"/>
      <c r="M22" s="25"/>
    </row>
    <row r="23" spans="1:13" ht="3" customHeight="1" x14ac:dyDescent="0.25">
      <c r="A23" s="26"/>
      <c r="B23" s="28"/>
      <c r="C23" s="28"/>
      <c r="H23" s="6"/>
      <c r="I23" s="28"/>
      <c r="J23" s="28"/>
      <c r="M23" s="25"/>
    </row>
    <row r="24" spans="1:13" ht="18" customHeight="1" x14ac:dyDescent="0.25">
      <c r="A24" s="26"/>
      <c r="C24" s="182">
        <v>30</v>
      </c>
      <c r="D24" s="31" t="s">
        <v>97</v>
      </c>
      <c r="I24" s="29" t="s">
        <v>102</v>
      </c>
      <c r="K24" s="200">
        <v>60</v>
      </c>
      <c r="L24" s="200"/>
      <c r="M24" s="25"/>
    </row>
    <row r="25" spans="1:13" ht="3" customHeight="1" x14ac:dyDescent="0.25">
      <c r="A25" s="26"/>
      <c r="B25" s="28"/>
      <c r="C25" s="28"/>
      <c r="D25" s="32"/>
      <c r="H25" s="6"/>
      <c r="I25" s="28"/>
      <c r="J25" s="28"/>
      <c r="M25" s="25"/>
    </row>
    <row r="26" spans="1:13" ht="18" customHeight="1" x14ac:dyDescent="0.25">
      <c r="A26" s="26"/>
      <c r="C26" s="182">
        <v>10</v>
      </c>
      <c r="D26" s="31" t="s">
        <v>98</v>
      </c>
      <c r="I26" s="29" t="s">
        <v>105</v>
      </c>
      <c r="K26" s="183">
        <v>0.1</v>
      </c>
      <c r="M26" s="25"/>
    </row>
    <row r="27" spans="1:13" ht="3" customHeight="1" x14ac:dyDescent="0.25">
      <c r="A27" s="26"/>
      <c r="B27" s="28"/>
      <c r="C27" s="28"/>
      <c r="D27" s="32"/>
      <c r="H27" s="6"/>
      <c r="I27" s="28"/>
      <c r="J27" s="28"/>
      <c r="M27" s="25"/>
    </row>
    <row r="28" spans="1:13" ht="18" customHeight="1" x14ac:dyDescent="0.25">
      <c r="A28" s="26"/>
      <c r="C28" s="182">
        <v>25</v>
      </c>
      <c r="D28" s="31" t="s">
        <v>99</v>
      </c>
      <c r="I28" s="29" t="s">
        <v>103</v>
      </c>
      <c r="K28" s="184">
        <v>4</v>
      </c>
      <c r="M28" s="25"/>
    </row>
    <row r="29" spans="1:13" ht="3" customHeight="1" x14ac:dyDescent="0.25">
      <c r="A29" s="26"/>
      <c r="B29" s="28"/>
      <c r="C29" s="28"/>
      <c r="D29" s="32"/>
      <c r="H29" s="6"/>
      <c r="I29" s="28"/>
      <c r="J29" s="28"/>
      <c r="M29" s="25"/>
    </row>
    <row r="30" spans="1:13" ht="18" customHeight="1" x14ac:dyDescent="0.25">
      <c r="A30" s="26"/>
      <c r="B30" s="33" t="s">
        <v>95</v>
      </c>
      <c r="C30" s="182">
        <v>15</v>
      </c>
      <c r="D30" s="31" t="s">
        <v>100</v>
      </c>
      <c r="I30" s="29" t="s">
        <v>104</v>
      </c>
      <c r="K30" s="201" t="s">
        <v>7</v>
      </c>
      <c r="L30" s="201"/>
      <c r="M30" s="25"/>
    </row>
    <row r="31" spans="1:13" ht="3" customHeight="1" x14ac:dyDescent="0.25">
      <c r="A31" s="26"/>
      <c r="B31" s="34"/>
      <c r="C31" s="28"/>
      <c r="D31" s="32"/>
      <c r="H31" s="6"/>
      <c r="I31" s="28"/>
      <c r="J31" s="28"/>
      <c r="M31" s="25"/>
    </row>
    <row r="32" spans="1:13" ht="18" customHeight="1" x14ac:dyDescent="0.25">
      <c r="A32" s="26"/>
      <c r="B32" s="33" t="s">
        <v>96</v>
      </c>
      <c r="C32" s="182">
        <v>20</v>
      </c>
      <c r="D32" s="31" t="s">
        <v>101</v>
      </c>
      <c r="M32" s="25"/>
    </row>
    <row r="33" spans="1:13" ht="18" customHeight="1" x14ac:dyDescent="0.25">
      <c r="A33" s="26"/>
      <c r="M33" s="25"/>
    </row>
    <row r="34" spans="1:13" ht="18" customHeight="1" x14ac:dyDescent="0.25">
      <c r="A34" s="26">
        <v>9</v>
      </c>
      <c r="B34" s="27" t="s">
        <v>106</v>
      </c>
      <c r="M34" s="25"/>
    </row>
    <row r="35" spans="1:13" ht="3" customHeight="1" x14ac:dyDescent="0.25">
      <c r="A35" s="26"/>
      <c r="B35" s="28"/>
      <c r="C35" s="28"/>
      <c r="H35" s="6"/>
      <c r="I35" s="28"/>
      <c r="J35" s="28"/>
      <c r="M35" s="25"/>
    </row>
    <row r="36" spans="1:13" ht="18" customHeight="1" x14ac:dyDescent="0.25">
      <c r="A36" s="26"/>
      <c r="B36" s="29" t="s">
        <v>107</v>
      </c>
      <c r="D36" s="183">
        <v>0.3</v>
      </c>
      <c r="M36" s="25"/>
    </row>
    <row r="37" spans="1:13" ht="3" customHeight="1" x14ac:dyDescent="0.25">
      <c r="A37" s="26"/>
      <c r="B37" s="28"/>
      <c r="C37" s="28"/>
      <c r="H37" s="6"/>
      <c r="I37" s="28"/>
      <c r="J37" s="28"/>
      <c r="M37" s="25"/>
    </row>
    <row r="38" spans="1:13" ht="18" customHeight="1" x14ac:dyDescent="0.25">
      <c r="A38" s="26"/>
      <c r="B38" s="29" t="s">
        <v>6</v>
      </c>
      <c r="E38" s="185">
        <v>10</v>
      </c>
      <c r="F38" s="202" t="s">
        <v>4</v>
      </c>
      <c r="G38" s="199"/>
      <c r="H38" s="186">
        <v>1</v>
      </c>
      <c r="I38" s="30" t="s">
        <v>5</v>
      </c>
      <c r="M38" s="25"/>
    </row>
    <row r="39" spans="1:13" ht="3" customHeight="1" x14ac:dyDescent="0.25">
      <c r="A39" s="26"/>
      <c r="B39" s="28"/>
      <c r="C39" s="28"/>
      <c r="H39" s="6"/>
      <c r="I39" s="28"/>
      <c r="J39" s="28"/>
      <c r="M39" s="25"/>
    </row>
    <row r="40" spans="1:13" ht="18" customHeight="1" x14ac:dyDescent="0.25">
      <c r="A40" s="26"/>
      <c r="B40" s="29" t="s">
        <v>108</v>
      </c>
      <c r="E40" s="183">
        <v>0.1</v>
      </c>
      <c r="F40" s="202" t="s">
        <v>109</v>
      </c>
      <c r="G40" s="199"/>
      <c r="H40" s="183">
        <v>0.01</v>
      </c>
      <c r="M40" s="25"/>
    </row>
    <row r="41" spans="1:13" ht="3" customHeight="1" x14ac:dyDescent="0.25">
      <c r="A41" s="26"/>
      <c r="B41" s="28"/>
      <c r="C41" s="28"/>
      <c r="H41" s="6"/>
      <c r="I41" s="28"/>
      <c r="J41" s="28"/>
      <c r="M41" s="25"/>
    </row>
    <row r="42" spans="1:13" ht="18" customHeight="1" x14ac:dyDescent="0.25">
      <c r="A42" s="26"/>
      <c r="B42" s="29" t="s">
        <v>110</v>
      </c>
      <c r="D42" s="183">
        <v>0.04</v>
      </c>
      <c r="E42" s="171"/>
      <c r="F42" s="199" t="s">
        <v>124</v>
      </c>
      <c r="G42" s="199"/>
      <c r="H42" s="183">
        <v>0.15</v>
      </c>
      <c r="M42" s="25"/>
    </row>
    <row r="43" spans="1:13" ht="3" customHeight="1" x14ac:dyDescent="0.25">
      <c r="A43" s="26"/>
      <c r="B43" s="28"/>
      <c r="C43" s="28"/>
      <c r="H43" s="6"/>
      <c r="I43" s="28"/>
      <c r="J43" s="28"/>
      <c r="M43" s="25"/>
    </row>
    <row r="44" spans="1:13" ht="18" customHeight="1" thickBot="1" x14ac:dyDescent="0.3">
      <c r="A44" s="35"/>
      <c r="B44" s="36"/>
      <c r="C44" s="36"/>
      <c r="D44" s="37"/>
      <c r="E44" s="37"/>
      <c r="F44" s="37"/>
      <c r="G44" s="37"/>
      <c r="H44" s="37"/>
      <c r="I44" s="37"/>
      <c r="J44" s="37"/>
      <c r="K44" s="37"/>
      <c r="L44" s="37"/>
      <c r="M44" s="38"/>
    </row>
  </sheetData>
  <sheetProtection algorithmName="SHA-512" hashValue="bPbYxXICcjMV551jlDsb5yi8BJfEHHICV4JGd62zQlCYwW0YgpoELkO7GXbkSLfiw19E5xIsgSs/69OyDUsgqA==" saltValue="D0qoxLmVPDyU47vmReL06Q==" spinCount="100000" sheet="1" objects="1" scenarios="1" selectLockedCells="1"/>
  <mergeCells count="26">
    <mergeCell ref="B10:C10"/>
    <mergeCell ref="D8:F8"/>
    <mergeCell ref="A2:M2"/>
    <mergeCell ref="A1:M1"/>
    <mergeCell ref="D4:E4"/>
    <mergeCell ref="K4:L4"/>
    <mergeCell ref="B4:C4"/>
    <mergeCell ref="I4:J4"/>
    <mergeCell ref="B8:C8"/>
    <mergeCell ref="D10:F10"/>
    <mergeCell ref="I8:J8"/>
    <mergeCell ref="I10:J10"/>
    <mergeCell ref="K8:L8"/>
    <mergeCell ref="K10:L10"/>
    <mergeCell ref="B15:C17"/>
    <mergeCell ref="D15:D17"/>
    <mergeCell ref="E15:E17"/>
    <mergeCell ref="B19:C20"/>
    <mergeCell ref="D19:D20"/>
    <mergeCell ref="E19:E20"/>
    <mergeCell ref="B18:C18"/>
    <mergeCell ref="F42:G42"/>
    <mergeCell ref="K24:L24"/>
    <mergeCell ref="K30:L30"/>
    <mergeCell ref="F38:G38"/>
    <mergeCell ref="F40:G40"/>
  </mergeCells>
  <pageMargins left="0.7" right="0.7" top="0.75" bottom="0.75" header="0.3" footer="0.3"/>
  <drawing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5DBA35-F38A-459F-A0D5-20D257E8A6B1}">
  <sheetPr>
    <tabColor theme="4" tint="-0.249977111117893"/>
  </sheetPr>
  <dimension ref="A1:O27"/>
  <sheetViews>
    <sheetView showGridLines="0" showRowColHeaders="0" zoomScale="110" zoomScaleNormal="110" workbookViewId="0">
      <pane ySplit="2" topLeftCell="A3" activePane="bottomLeft" state="frozen"/>
      <selection pane="bottomLeft" activeCell="C13" sqref="C13"/>
    </sheetView>
  </sheetViews>
  <sheetFormatPr baseColWidth="10" defaultColWidth="0" defaultRowHeight="18" customHeight="1" zeroHeight="1" x14ac:dyDescent="0.25"/>
  <cols>
    <col min="1" max="1" width="6.77734375" style="6" customWidth="1"/>
    <col min="2" max="2" width="11.5546875" style="5" customWidth="1"/>
    <col min="3" max="3" width="10.21875" style="5" customWidth="1"/>
    <col min="4" max="12" width="10.21875" customWidth="1"/>
    <col min="13" max="13" width="7.44140625" customWidth="1"/>
    <col min="14" max="16384" width="11.5546875" hidden="1"/>
  </cols>
  <sheetData>
    <row r="1" spans="1:15" ht="34.200000000000003" customHeight="1" x14ac:dyDescent="0.25">
      <c r="A1" s="230" t="str">
        <f>Generales!A1</f>
        <v>INSTALACIÓN DE UNA PLANTA DE MIBK A PARTIR DEL IPA VÍA ACETONA</v>
      </c>
      <c r="B1" s="231"/>
      <c r="C1" s="231"/>
      <c r="D1" s="231"/>
      <c r="E1" s="231"/>
      <c r="F1" s="231"/>
      <c r="G1" s="231"/>
      <c r="H1" s="231"/>
      <c r="I1" s="231"/>
      <c r="J1" s="231"/>
      <c r="K1" s="231"/>
      <c r="L1" s="231"/>
      <c r="M1" s="232"/>
    </row>
    <row r="2" spans="1:15" ht="24.6" x14ac:dyDescent="0.25">
      <c r="A2" s="227" t="s">
        <v>111</v>
      </c>
      <c r="B2" s="228"/>
      <c r="C2" s="228"/>
      <c r="D2" s="228"/>
      <c r="E2" s="228"/>
      <c r="F2" s="228"/>
      <c r="G2" s="228"/>
      <c r="H2" s="228"/>
      <c r="I2" s="228"/>
      <c r="J2" s="228"/>
      <c r="K2" s="228"/>
      <c r="L2" s="228"/>
      <c r="M2" s="229"/>
    </row>
    <row r="3" spans="1:15" ht="13.2" x14ac:dyDescent="0.25">
      <c r="A3" s="24"/>
      <c r="B3"/>
      <c r="C3"/>
      <c r="M3" s="25"/>
    </row>
    <row r="4" spans="1:15" ht="18" customHeight="1" x14ac:dyDescent="0.25">
      <c r="A4" s="26">
        <v>1</v>
      </c>
      <c r="B4" s="47" t="s">
        <v>112</v>
      </c>
      <c r="C4" s="27"/>
      <c r="M4" s="25"/>
    </row>
    <row r="5" spans="1:15" ht="3" customHeight="1" thickBot="1" x14ac:dyDescent="0.3">
      <c r="A5" s="26"/>
      <c r="B5" s="28"/>
      <c r="C5" s="28"/>
      <c r="H5" s="6"/>
      <c r="I5" s="28"/>
      <c r="J5" s="28"/>
      <c r="M5" s="25"/>
    </row>
    <row r="6" spans="1:15" ht="18" customHeight="1" x14ac:dyDescent="0.25">
      <c r="A6" s="26"/>
      <c r="B6" s="241" t="s">
        <v>11</v>
      </c>
      <c r="C6" s="242"/>
      <c r="D6" s="242"/>
      <c r="E6" s="242"/>
      <c r="F6" s="242"/>
      <c r="G6" s="242"/>
      <c r="H6" s="242"/>
      <c r="I6" s="242"/>
      <c r="J6" s="242"/>
      <c r="K6" s="242"/>
      <c r="L6" s="243"/>
      <c r="M6" s="39"/>
      <c r="N6" s="7"/>
      <c r="O6" s="7"/>
    </row>
    <row r="7" spans="1:15" ht="18" customHeight="1" thickBot="1" x14ac:dyDescent="0.3">
      <c r="A7" s="26"/>
      <c r="B7" s="244"/>
      <c r="C7" s="245"/>
      <c r="D7" s="245"/>
      <c r="E7" s="245"/>
      <c r="F7" s="245"/>
      <c r="G7" s="245"/>
      <c r="H7" s="245"/>
      <c r="I7" s="245"/>
      <c r="J7" s="245"/>
      <c r="K7" s="245"/>
      <c r="L7" s="246"/>
      <c r="M7" s="39"/>
      <c r="N7" s="7"/>
      <c r="O7" s="7"/>
    </row>
    <row r="8" spans="1:15" ht="18" customHeight="1" x14ac:dyDescent="0.25">
      <c r="A8" s="26"/>
      <c r="B8" s="7"/>
      <c r="C8" s="7"/>
      <c r="D8" s="7"/>
      <c r="E8" s="7"/>
      <c r="F8" s="7"/>
      <c r="G8" s="7"/>
      <c r="H8" s="7"/>
      <c r="I8" s="7"/>
      <c r="J8" s="7"/>
      <c r="K8" s="7"/>
      <c r="L8" s="7"/>
      <c r="M8" s="39"/>
      <c r="N8" s="7"/>
      <c r="O8" s="7"/>
    </row>
    <row r="9" spans="1:15" ht="18" customHeight="1" x14ac:dyDescent="0.25">
      <c r="A9" s="26">
        <v>2</v>
      </c>
      <c r="B9" s="47" t="s">
        <v>115</v>
      </c>
      <c r="M9" s="25"/>
    </row>
    <row r="10" spans="1:15" ht="3" customHeight="1" x14ac:dyDescent="0.25">
      <c r="A10" s="26"/>
      <c r="B10" s="28"/>
      <c r="C10" s="28"/>
      <c r="H10" s="6"/>
      <c r="I10" s="28"/>
      <c r="J10" s="28"/>
      <c r="M10" s="25"/>
    </row>
    <row r="11" spans="1:15" ht="18" customHeight="1" thickBot="1" x14ac:dyDescent="0.3">
      <c r="A11" s="26"/>
      <c r="B11" s="10" t="s">
        <v>25</v>
      </c>
      <c r="C11" s="191"/>
      <c r="D11" s="191"/>
      <c r="M11" s="25"/>
    </row>
    <row r="12" spans="1:15" ht="18" customHeight="1" thickBot="1" x14ac:dyDescent="0.3">
      <c r="A12" s="26"/>
      <c r="B12" s="75" t="s">
        <v>8</v>
      </c>
      <c r="C12" s="76">
        <v>1</v>
      </c>
      <c r="D12" s="76">
        <f>C12+1</f>
        <v>2</v>
      </c>
      <c r="E12" s="76">
        <f t="shared" ref="E12:L12" si="0">D12+1</f>
        <v>3</v>
      </c>
      <c r="F12" s="76">
        <f t="shared" si="0"/>
        <v>4</v>
      </c>
      <c r="G12" s="76">
        <f t="shared" si="0"/>
        <v>5</v>
      </c>
      <c r="H12" s="76">
        <f t="shared" si="0"/>
        <v>6</v>
      </c>
      <c r="I12" s="76">
        <f t="shared" si="0"/>
        <v>7</v>
      </c>
      <c r="J12" s="76">
        <f t="shared" si="0"/>
        <v>8</v>
      </c>
      <c r="K12" s="76">
        <f t="shared" si="0"/>
        <v>9</v>
      </c>
      <c r="L12" s="77">
        <f t="shared" si="0"/>
        <v>10</v>
      </c>
      <c r="M12" s="25"/>
    </row>
    <row r="13" spans="1:15" ht="18" customHeight="1" x14ac:dyDescent="0.25">
      <c r="A13" s="26"/>
      <c r="B13" s="23" t="s">
        <v>9</v>
      </c>
      <c r="C13" s="187">
        <v>0.5</v>
      </c>
      <c r="D13" s="187">
        <v>0.52</v>
      </c>
      <c r="E13" s="187">
        <v>0.52</v>
      </c>
      <c r="F13" s="187">
        <v>0.51</v>
      </c>
      <c r="G13" s="187">
        <v>0.51</v>
      </c>
      <c r="H13" s="187">
        <v>0.53</v>
      </c>
      <c r="I13" s="187">
        <v>0.5</v>
      </c>
      <c r="J13" s="187">
        <v>0.52</v>
      </c>
      <c r="K13" s="187">
        <v>0.52</v>
      </c>
      <c r="L13" s="188">
        <v>0.51</v>
      </c>
      <c r="M13" s="25"/>
    </row>
    <row r="14" spans="1:15" ht="18" customHeight="1" thickBot="1" x14ac:dyDescent="0.3">
      <c r="A14" s="26"/>
      <c r="B14" s="11" t="s">
        <v>10</v>
      </c>
      <c r="C14" s="189">
        <v>1.2</v>
      </c>
      <c r="D14" s="189">
        <v>1.22</v>
      </c>
      <c r="E14" s="189">
        <v>1.23</v>
      </c>
      <c r="F14" s="189">
        <v>1.25</v>
      </c>
      <c r="G14" s="189">
        <v>1.23</v>
      </c>
      <c r="H14" s="189">
        <v>1.22</v>
      </c>
      <c r="I14" s="189">
        <v>1.23</v>
      </c>
      <c r="J14" s="189">
        <v>1.25</v>
      </c>
      <c r="K14" s="189">
        <v>1.23</v>
      </c>
      <c r="L14" s="190">
        <v>1.25</v>
      </c>
      <c r="M14" s="25"/>
    </row>
    <row r="15" spans="1:15" ht="18" customHeight="1" x14ac:dyDescent="0.25">
      <c r="A15" s="26"/>
      <c r="M15" s="25"/>
    </row>
    <row r="16" spans="1:15" ht="18" customHeight="1" x14ac:dyDescent="0.25">
      <c r="A16" s="26">
        <v>3</v>
      </c>
      <c r="B16" s="47" t="s">
        <v>116</v>
      </c>
      <c r="M16" s="25"/>
    </row>
    <row r="17" spans="1:13" ht="3" customHeight="1" x14ac:dyDescent="0.25">
      <c r="A17" s="26"/>
      <c r="B17" s="28"/>
      <c r="C17" s="28"/>
      <c r="H17" s="6"/>
      <c r="I17" s="28"/>
      <c r="J17" s="28"/>
      <c r="M17" s="25"/>
    </row>
    <row r="18" spans="1:13" ht="18" customHeight="1" thickBot="1" x14ac:dyDescent="0.3">
      <c r="A18" s="26"/>
      <c r="B18" s="10" t="s">
        <v>27</v>
      </c>
      <c r="C18"/>
      <c r="M18" s="25"/>
    </row>
    <row r="19" spans="1:13" ht="18" customHeight="1" thickBot="1" x14ac:dyDescent="0.3">
      <c r="A19" s="26"/>
      <c r="B19" s="75" t="s">
        <v>8</v>
      </c>
      <c r="C19" s="76">
        <v>1</v>
      </c>
      <c r="D19" s="76">
        <f>C19+1</f>
        <v>2</v>
      </c>
      <c r="E19" s="76">
        <f t="shared" ref="E19" si="1">D19+1</f>
        <v>3</v>
      </c>
      <c r="F19" s="76">
        <f t="shared" ref="F19" si="2">E19+1</f>
        <v>4</v>
      </c>
      <c r="G19" s="76">
        <f t="shared" ref="G19" si="3">F19+1</f>
        <v>5</v>
      </c>
      <c r="H19" s="76">
        <f t="shared" ref="H19" si="4">G19+1</f>
        <v>6</v>
      </c>
      <c r="I19" s="76">
        <f t="shared" ref="I19" si="5">H19+1</f>
        <v>7</v>
      </c>
      <c r="J19" s="76">
        <f t="shared" ref="J19" si="6">I19+1</f>
        <v>8</v>
      </c>
      <c r="K19" s="76">
        <f t="shared" ref="K19" si="7">J19+1</f>
        <v>9</v>
      </c>
      <c r="L19" s="77">
        <f t="shared" ref="L19" si="8">K19+1</f>
        <v>10</v>
      </c>
      <c r="M19" s="25"/>
    </row>
    <row r="20" spans="1:13" ht="18" customHeight="1" x14ac:dyDescent="0.25">
      <c r="A20" s="26"/>
      <c r="B20" s="238" t="s">
        <v>12</v>
      </c>
      <c r="C20" s="239"/>
      <c r="D20" s="239"/>
      <c r="E20" s="239"/>
      <c r="F20" s="239"/>
      <c r="G20" s="239"/>
      <c r="H20" s="239"/>
      <c r="I20" s="239"/>
      <c r="J20" s="239"/>
      <c r="K20" s="239"/>
      <c r="L20" s="240"/>
      <c r="M20" s="25"/>
    </row>
    <row r="21" spans="1:13" ht="18" customHeight="1" x14ac:dyDescent="0.25">
      <c r="A21" s="26"/>
      <c r="B21" s="12" t="s">
        <v>10</v>
      </c>
      <c r="C21" s="8">
        <f>Generales!D4/1000*Generales!K4/F26</f>
        <v>1.8</v>
      </c>
      <c r="D21" s="8">
        <f t="shared" ref="D21:L21" si="9">C21</f>
        <v>1.8</v>
      </c>
      <c r="E21" s="8">
        <f t="shared" si="9"/>
        <v>1.8</v>
      </c>
      <c r="F21" s="8">
        <f t="shared" si="9"/>
        <v>1.8</v>
      </c>
      <c r="G21" s="8">
        <f t="shared" si="9"/>
        <v>1.8</v>
      </c>
      <c r="H21" s="8">
        <f t="shared" si="9"/>
        <v>1.8</v>
      </c>
      <c r="I21" s="8">
        <f t="shared" si="9"/>
        <v>1.8</v>
      </c>
      <c r="J21" s="8">
        <f t="shared" si="9"/>
        <v>1.8</v>
      </c>
      <c r="K21" s="8">
        <f t="shared" si="9"/>
        <v>1.8</v>
      </c>
      <c r="L21" s="13">
        <f t="shared" si="9"/>
        <v>1.8</v>
      </c>
      <c r="M21" s="25"/>
    </row>
    <row r="22" spans="1:13" ht="18" customHeight="1" thickBot="1" x14ac:dyDescent="0.3">
      <c r="A22" s="26"/>
      <c r="B22" s="14" t="s">
        <v>14</v>
      </c>
      <c r="C22" s="15">
        <f>C21*Generales!D10</f>
        <v>2.4480000000000004</v>
      </c>
      <c r="D22" s="15">
        <f t="shared" ref="D22:L22" si="10">C22</f>
        <v>2.4480000000000004</v>
      </c>
      <c r="E22" s="15">
        <f t="shared" si="10"/>
        <v>2.4480000000000004</v>
      </c>
      <c r="F22" s="15">
        <f t="shared" si="10"/>
        <v>2.4480000000000004</v>
      </c>
      <c r="G22" s="15">
        <f t="shared" si="10"/>
        <v>2.4480000000000004</v>
      </c>
      <c r="H22" s="15">
        <f t="shared" si="10"/>
        <v>2.4480000000000004</v>
      </c>
      <c r="I22" s="15">
        <f t="shared" si="10"/>
        <v>2.4480000000000004</v>
      </c>
      <c r="J22" s="15">
        <f t="shared" si="10"/>
        <v>2.4480000000000004</v>
      </c>
      <c r="K22" s="15">
        <f t="shared" si="10"/>
        <v>2.4480000000000004</v>
      </c>
      <c r="L22" s="16">
        <f t="shared" si="10"/>
        <v>2.4480000000000004</v>
      </c>
      <c r="M22" s="25"/>
    </row>
    <row r="23" spans="1:13" ht="18" customHeight="1" x14ac:dyDescent="0.25">
      <c r="A23" s="26"/>
      <c r="B23" s="238" t="s">
        <v>13</v>
      </c>
      <c r="C23" s="239"/>
      <c r="D23" s="239"/>
      <c r="E23" s="239"/>
      <c r="F23" s="239"/>
      <c r="G23" s="239"/>
      <c r="H23" s="239"/>
      <c r="I23" s="239"/>
      <c r="J23" s="239"/>
      <c r="K23" s="239"/>
      <c r="L23" s="240"/>
      <c r="M23" s="25"/>
    </row>
    <row r="24" spans="1:13" ht="18" customHeight="1" x14ac:dyDescent="0.25">
      <c r="A24" s="26"/>
      <c r="B24" s="17" t="s">
        <v>14</v>
      </c>
      <c r="C24" s="9">
        <f t="shared" ref="C24:L24" si="11">C22</f>
        <v>2.4480000000000004</v>
      </c>
      <c r="D24" s="9">
        <f t="shared" si="11"/>
        <v>2.4480000000000004</v>
      </c>
      <c r="E24" s="9">
        <f t="shared" si="11"/>
        <v>2.4480000000000004</v>
      </c>
      <c r="F24" s="9">
        <f t="shared" si="11"/>
        <v>2.4480000000000004</v>
      </c>
      <c r="G24" s="9">
        <f t="shared" si="11"/>
        <v>2.4480000000000004</v>
      </c>
      <c r="H24" s="9">
        <f t="shared" si="11"/>
        <v>2.4480000000000004</v>
      </c>
      <c r="I24" s="9">
        <f t="shared" si="11"/>
        <v>2.4480000000000004</v>
      </c>
      <c r="J24" s="9">
        <f t="shared" si="11"/>
        <v>2.4480000000000004</v>
      </c>
      <c r="K24" s="9">
        <f t="shared" si="11"/>
        <v>2.4480000000000004</v>
      </c>
      <c r="L24" s="18">
        <f t="shared" si="11"/>
        <v>2.4480000000000004</v>
      </c>
      <c r="M24" s="25"/>
    </row>
    <row r="25" spans="1:13" ht="18" customHeight="1" thickBot="1" x14ac:dyDescent="0.3">
      <c r="A25" s="26"/>
      <c r="B25" s="19" t="s">
        <v>9</v>
      </c>
      <c r="C25" s="20">
        <f>C22*Generales!D8</f>
        <v>3.0844800000000006</v>
      </c>
      <c r="D25" s="20">
        <f t="shared" ref="D25:L25" si="12">C25</f>
        <v>3.0844800000000006</v>
      </c>
      <c r="E25" s="20">
        <f t="shared" si="12"/>
        <v>3.0844800000000006</v>
      </c>
      <c r="F25" s="20">
        <f t="shared" si="12"/>
        <v>3.0844800000000006</v>
      </c>
      <c r="G25" s="20">
        <f t="shared" si="12"/>
        <v>3.0844800000000006</v>
      </c>
      <c r="H25" s="20">
        <f t="shared" si="12"/>
        <v>3.0844800000000006</v>
      </c>
      <c r="I25" s="20">
        <f t="shared" si="12"/>
        <v>3.0844800000000006</v>
      </c>
      <c r="J25" s="20">
        <f t="shared" si="12"/>
        <v>3.0844800000000006</v>
      </c>
      <c r="K25" s="20">
        <f t="shared" si="12"/>
        <v>3.0844800000000006</v>
      </c>
      <c r="L25" s="21">
        <f t="shared" si="12"/>
        <v>3.0844800000000006</v>
      </c>
      <c r="M25" s="25"/>
    </row>
    <row r="26" spans="1:13" ht="18" customHeight="1" x14ac:dyDescent="0.25">
      <c r="A26" s="26"/>
      <c r="B26" s="192" t="s">
        <v>15</v>
      </c>
      <c r="C26"/>
      <c r="E26" s="40" t="s">
        <v>16</v>
      </c>
      <c r="F26" s="193">
        <v>365</v>
      </c>
      <c r="M26" s="25"/>
    </row>
    <row r="27" spans="1:13" ht="18" customHeight="1" thickBot="1" x14ac:dyDescent="0.3">
      <c r="A27" s="35"/>
      <c r="B27" s="36"/>
      <c r="C27" s="36"/>
      <c r="D27" s="37"/>
      <c r="E27" s="37"/>
      <c r="F27" s="37"/>
      <c r="G27" s="37"/>
      <c r="H27" s="37"/>
      <c r="I27" s="37"/>
      <c r="J27" s="37"/>
      <c r="K27" s="37"/>
      <c r="L27" s="37"/>
      <c r="M27" s="38"/>
    </row>
  </sheetData>
  <sheetProtection algorithmName="SHA-512" hashValue="wakV9vkrNA1hwGd9c0yyYeUOfHNwCl6XnaLMqBneqYIEZXPNSEz9L9D5qTpmxbQr8xbwjHCRP4+UgmVz4j1cyw==" saltValue="zPvbOr0s8Bcj/oG0P9uURQ==" spinCount="100000" sheet="1" objects="1" scenarios="1" selectLockedCells="1"/>
  <mergeCells count="5">
    <mergeCell ref="B20:L20"/>
    <mergeCell ref="B23:L23"/>
    <mergeCell ref="B6:L7"/>
    <mergeCell ref="A1:M1"/>
    <mergeCell ref="A2:M2"/>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18A397-DF77-48CB-93F2-FF46B828575B}">
  <sheetPr>
    <tabColor theme="9"/>
  </sheetPr>
  <dimension ref="A1:M60"/>
  <sheetViews>
    <sheetView showGridLines="0" showRowColHeaders="0" zoomScale="110" zoomScaleNormal="110" workbookViewId="0">
      <pane ySplit="2" topLeftCell="A3" activePane="bottomLeft" state="frozen"/>
      <selection pane="bottomLeft" sqref="A1:M1"/>
    </sheetView>
  </sheetViews>
  <sheetFormatPr baseColWidth="10" defaultColWidth="0" defaultRowHeight="18" customHeight="1" zeroHeight="1" x14ac:dyDescent="0.25"/>
  <cols>
    <col min="1" max="1" width="6.77734375" style="6" customWidth="1"/>
    <col min="2" max="2" width="15.6640625" style="5" customWidth="1"/>
    <col min="3" max="3" width="10.21875" style="5" customWidth="1"/>
    <col min="4" max="12" width="10.21875" customWidth="1"/>
    <col min="13" max="13" width="8.88671875" customWidth="1"/>
    <col min="14" max="16384" width="11.5546875" hidden="1"/>
  </cols>
  <sheetData>
    <row r="1" spans="1:13" ht="34.200000000000003" customHeight="1" x14ac:dyDescent="0.25">
      <c r="A1" s="230" t="str">
        <f>Generales!A1</f>
        <v>INSTALACIÓN DE UNA PLANTA DE MIBK A PARTIR DEL IPA VÍA ACETONA</v>
      </c>
      <c r="B1" s="231"/>
      <c r="C1" s="231"/>
      <c r="D1" s="231"/>
      <c r="E1" s="231"/>
      <c r="F1" s="231"/>
      <c r="G1" s="231"/>
      <c r="H1" s="231"/>
      <c r="I1" s="231"/>
      <c r="J1" s="231"/>
      <c r="K1" s="231"/>
      <c r="L1" s="231"/>
      <c r="M1" s="232"/>
    </row>
    <row r="2" spans="1:13" ht="24.6" x14ac:dyDescent="0.25">
      <c r="A2" s="227" t="s">
        <v>113</v>
      </c>
      <c r="B2" s="228"/>
      <c r="C2" s="228"/>
      <c r="D2" s="228"/>
      <c r="E2" s="228"/>
      <c r="F2" s="228"/>
      <c r="G2" s="228"/>
      <c r="H2" s="228"/>
      <c r="I2" s="228"/>
      <c r="J2" s="228"/>
      <c r="K2" s="228"/>
      <c r="L2" s="228"/>
      <c r="M2" s="229"/>
    </row>
    <row r="3" spans="1:13" ht="13.2" x14ac:dyDescent="0.25">
      <c r="A3" s="24"/>
      <c r="B3"/>
      <c r="C3"/>
      <c r="M3" s="25"/>
    </row>
    <row r="4" spans="1:13" ht="18" customHeight="1" x14ac:dyDescent="0.25">
      <c r="A4" s="26">
        <v>1</v>
      </c>
      <c r="B4" s="47" t="s">
        <v>114</v>
      </c>
      <c r="C4" s="27"/>
      <c r="M4" s="25"/>
    </row>
    <row r="5" spans="1:13" ht="3" customHeight="1" x14ac:dyDescent="0.25">
      <c r="A5" s="26"/>
      <c r="B5" s="28"/>
      <c r="C5" s="28"/>
      <c r="H5" s="6"/>
      <c r="I5" s="28"/>
      <c r="J5" s="28"/>
      <c r="M5" s="25"/>
    </row>
    <row r="6" spans="1:13" ht="18" customHeight="1" thickBot="1" x14ac:dyDescent="0.3">
      <c r="A6" s="26"/>
      <c r="B6" s="10" t="s">
        <v>28</v>
      </c>
      <c r="M6" s="25"/>
    </row>
    <row r="7" spans="1:13" ht="18" customHeight="1" thickBot="1" x14ac:dyDescent="0.3">
      <c r="A7" s="26"/>
      <c r="B7" s="69" t="s">
        <v>8</v>
      </c>
      <c r="C7" s="70">
        <v>1</v>
      </c>
      <c r="D7" s="70">
        <f>C7+1</f>
        <v>2</v>
      </c>
      <c r="E7" s="70">
        <f t="shared" ref="E7:L7" si="0">D7+1</f>
        <v>3</v>
      </c>
      <c r="F7" s="70">
        <f t="shared" si="0"/>
        <v>4</v>
      </c>
      <c r="G7" s="70">
        <f t="shared" si="0"/>
        <v>5</v>
      </c>
      <c r="H7" s="70">
        <f t="shared" si="0"/>
        <v>6</v>
      </c>
      <c r="I7" s="70">
        <f t="shared" si="0"/>
        <v>7</v>
      </c>
      <c r="J7" s="70">
        <f t="shared" si="0"/>
        <v>8</v>
      </c>
      <c r="K7" s="70">
        <f t="shared" si="0"/>
        <v>9</v>
      </c>
      <c r="L7" s="71">
        <f t="shared" si="0"/>
        <v>10</v>
      </c>
      <c r="M7" s="25"/>
    </row>
    <row r="8" spans="1:13" ht="18" customHeight="1" x14ac:dyDescent="0.25">
      <c r="A8" s="26"/>
      <c r="B8" s="42" t="s">
        <v>17</v>
      </c>
      <c r="C8" s="41">
        <f>'MP y Producción'!C21</f>
        <v>1.8</v>
      </c>
      <c r="D8" s="41">
        <f>'MP y Producción'!D21</f>
        <v>1.8</v>
      </c>
      <c r="E8" s="41">
        <f>'MP y Producción'!E21</f>
        <v>1.8</v>
      </c>
      <c r="F8" s="41">
        <f>'MP y Producción'!F21</f>
        <v>1.8</v>
      </c>
      <c r="G8" s="41">
        <f>'MP y Producción'!G21</f>
        <v>1.8</v>
      </c>
      <c r="H8" s="41">
        <f>'MP y Producción'!H21</f>
        <v>1.8</v>
      </c>
      <c r="I8" s="41">
        <f>'MP y Producción'!I21</f>
        <v>1.8</v>
      </c>
      <c r="J8" s="41">
        <f>'MP y Producción'!J21</f>
        <v>1.8</v>
      </c>
      <c r="K8" s="41">
        <f>'MP y Producción'!K21</f>
        <v>1.8</v>
      </c>
      <c r="L8" s="43">
        <f>'MP y Producción'!L21</f>
        <v>1.8</v>
      </c>
      <c r="M8" s="68" t="str">
        <f>'MP y Producción'!$B$18</f>
        <v>TABLA N° 3</v>
      </c>
    </row>
    <row r="9" spans="1:13" ht="18" customHeight="1" thickBot="1" x14ac:dyDescent="0.3">
      <c r="A9" s="26"/>
      <c r="B9" s="44" t="s">
        <v>18</v>
      </c>
      <c r="C9" s="45">
        <f>'MP y Producción'!C14</f>
        <v>1.2</v>
      </c>
      <c r="D9" s="45">
        <f>'MP y Producción'!D14</f>
        <v>1.22</v>
      </c>
      <c r="E9" s="45">
        <f>'MP y Producción'!E14</f>
        <v>1.23</v>
      </c>
      <c r="F9" s="45">
        <f>'MP y Producción'!F14</f>
        <v>1.25</v>
      </c>
      <c r="G9" s="45">
        <f>'MP y Producción'!G14</f>
        <v>1.23</v>
      </c>
      <c r="H9" s="45">
        <f>'MP y Producción'!H14</f>
        <v>1.22</v>
      </c>
      <c r="I9" s="45">
        <f>'MP y Producción'!I14</f>
        <v>1.23</v>
      </c>
      <c r="J9" s="45">
        <f>'MP y Producción'!J14</f>
        <v>1.25</v>
      </c>
      <c r="K9" s="45">
        <f>'MP y Producción'!K14</f>
        <v>1.23</v>
      </c>
      <c r="L9" s="46">
        <f>'MP y Producción'!L14</f>
        <v>1.25</v>
      </c>
      <c r="M9" s="68" t="str">
        <f>'MP y Producción'!$B$11</f>
        <v>TABLA N° 2</v>
      </c>
    </row>
    <row r="10" spans="1:13" ht="18" customHeight="1" x14ac:dyDescent="0.25">
      <c r="A10" s="26"/>
      <c r="B10" s="55" t="s">
        <v>19</v>
      </c>
      <c r="C10" s="56">
        <f t="shared" ref="C10:L10" si="1">C8*C9</f>
        <v>2.16</v>
      </c>
      <c r="D10" s="56">
        <f t="shared" si="1"/>
        <v>2.1960000000000002</v>
      </c>
      <c r="E10" s="56">
        <f t="shared" si="1"/>
        <v>2.214</v>
      </c>
      <c r="F10" s="56">
        <f t="shared" si="1"/>
        <v>2.25</v>
      </c>
      <c r="G10" s="56">
        <f t="shared" si="1"/>
        <v>2.214</v>
      </c>
      <c r="H10" s="56">
        <f t="shared" si="1"/>
        <v>2.1960000000000002</v>
      </c>
      <c r="I10" s="56">
        <f t="shared" si="1"/>
        <v>2.214</v>
      </c>
      <c r="J10" s="56">
        <f t="shared" si="1"/>
        <v>2.25</v>
      </c>
      <c r="K10" s="56">
        <f t="shared" si="1"/>
        <v>2.214</v>
      </c>
      <c r="L10" s="57">
        <f t="shared" si="1"/>
        <v>2.25</v>
      </c>
      <c r="M10" s="25"/>
    </row>
    <row r="11" spans="1:13" ht="18" customHeight="1" thickBot="1" x14ac:dyDescent="0.3">
      <c r="A11" s="26"/>
      <c r="B11" s="58" t="s">
        <v>20</v>
      </c>
      <c r="C11" s="59">
        <f>C10*'MP y Producción'!$F$26</f>
        <v>788.40000000000009</v>
      </c>
      <c r="D11" s="59">
        <f>D10*'MP y Producción'!$F$26</f>
        <v>801.54000000000008</v>
      </c>
      <c r="E11" s="59">
        <f>E10*'MP y Producción'!$F$26</f>
        <v>808.11</v>
      </c>
      <c r="F11" s="59">
        <f>F10*'MP y Producción'!$F$26</f>
        <v>821.25</v>
      </c>
      <c r="G11" s="59">
        <f>G10*'MP y Producción'!$F$26</f>
        <v>808.11</v>
      </c>
      <c r="H11" s="59">
        <f>H10*'MP y Producción'!$F$26</f>
        <v>801.54000000000008</v>
      </c>
      <c r="I11" s="59">
        <f>I10*'MP y Producción'!$F$26</f>
        <v>808.11</v>
      </c>
      <c r="J11" s="59">
        <f>J10*'MP y Producción'!$F$26</f>
        <v>821.25</v>
      </c>
      <c r="K11" s="59">
        <f>K10*'MP y Producción'!$F$26</f>
        <v>808.11</v>
      </c>
      <c r="L11" s="60">
        <f>L10*'MP y Producción'!$F$26</f>
        <v>821.25</v>
      </c>
      <c r="M11" s="25"/>
    </row>
    <row r="12" spans="1:13" ht="18" customHeight="1" x14ac:dyDescent="0.25">
      <c r="A12" s="26"/>
      <c r="M12" s="25"/>
    </row>
    <row r="13" spans="1:13" ht="18" customHeight="1" x14ac:dyDescent="0.25">
      <c r="A13" s="26">
        <v>2</v>
      </c>
      <c r="B13" s="47" t="s">
        <v>117</v>
      </c>
      <c r="M13" s="25"/>
    </row>
    <row r="14" spans="1:13" ht="3" customHeight="1" x14ac:dyDescent="0.25">
      <c r="A14" s="26"/>
      <c r="B14" s="28"/>
      <c r="C14" s="28"/>
      <c r="H14" s="6"/>
      <c r="I14" s="28"/>
      <c r="J14" s="28"/>
      <c r="M14" s="25"/>
    </row>
    <row r="15" spans="1:13" ht="18" customHeight="1" thickBot="1" x14ac:dyDescent="0.3">
      <c r="A15" s="26"/>
      <c r="B15" s="10" t="s">
        <v>29</v>
      </c>
      <c r="M15" s="25"/>
    </row>
    <row r="16" spans="1:13" ht="18" customHeight="1" thickBot="1" x14ac:dyDescent="0.3">
      <c r="A16" s="26"/>
      <c r="B16" s="48" t="s">
        <v>8</v>
      </c>
      <c r="C16" s="49">
        <v>1</v>
      </c>
      <c r="D16" s="49">
        <f>C16+1</f>
        <v>2</v>
      </c>
      <c r="E16" s="49">
        <f t="shared" ref="E16" si="2">D16+1</f>
        <v>3</v>
      </c>
      <c r="F16" s="49">
        <f t="shared" ref="F16" si="3">E16+1</f>
        <v>4</v>
      </c>
      <c r="G16" s="49">
        <f t="shared" ref="G16" si="4">F16+1</f>
        <v>5</v>
      </c>
      <c r="H16" s="49">
        <f t="shared" ref="H16" si="5">G16+1</f>
        <v>6</v>
      </c>
      <c r="I16" s="49">
        <f t="shared" ref="I16" si="6">H16+1</f>
        <v>7</v>
      </c>
      <c r="J16" s="49">
        <f t="shared" ref="J16" si="7">I16+1</f>
        <v>8</v>
      </c>
      <c r="K16" s="49">
        <f t="shared" ref="K16" si="8">J16+1</f>
        <v>9</v>
      </c>
      <c r="L16" s="50">
        <f t="shared" ref="L16" si="9">K16+1</f>
        <v>10</v>
      </c>
      <c r="M16" s="25"/>
    </row>
    <row r="17" spans="1:13" ht="18" customHeight="1" x14ac:dyDescent="0.25">
      <c r="A17" s="26"/>
      <c r="B17" s="250" t="s">
        <v>21</v>
      </c>
      <c r="C17" s="251"/>
      <c r="D17" s="251"/>
      <c r="E17" s="251"/>
      <c r="F17" s="251"/>
      <c r="G17" s="251"/>
      <c r="H17" s="251"/>
      <c r="I17" s="251"/>
      <c r="J17" s="251"/>
      <c r="K17" s="251"/>
      <c r="L17" s="252"/>
      <c r="M17" s="25"/>
    </row>
    <row r="18" spans="1:13" ht="18" customHeight="1" x14ac:dyDescent="0.25">
      <c r="A18" s="26"/>
      <c r="B18" s="51" t="s">
        <v>22</v>
      </c>
      <c r="C18" s="9">
        <f>'MP y Producción'!C25</f>
        <v>3.0844800000000006</v>
      </c>
      <c r="D18" s="9">
        <f>'MP y Producción'!D25</f>
        <v>3.0844800000000006</v>
      </c>
      <c r="E18" s="9">
        <f>'MP y Producción'!E25</f>
        <v>3.0844800000000006</v>
      </c>
      <c r="F18" s="9">
        <f>'MP y Producción'!F25</f>
        <v>3.0844800000000006</v>
      </c>
      <c r="G18" s="9">
        <f>'MP y Producción'!G25</f>
        <v>3.0844800000000006</v>
      </c>
      <c r="H18" s="9">
        <f>'MP y Producción'!H25</f>
        <v>3.0844800000000006</v>
      </c>
      <c r="I18" s="9">
        <f>'MP y Producción'!I25</f>
        <v>3.0844800000000006</v>
      </c>
      <c r="J18" s="9">
        <f>'MP y Producción'!J25</f>
        <v>3.0844800000000006</v>
      </c>
      <c r="K18" s="9">
        <f>'MP y Producción'!K25</f>
        <v>3.0844800000000006</v>
      </c>
      <c r="L18" s="18">
        <f>'MP y Producción'!L25</f>
        <v>3.0844800000000006</v>
      </c>
      <c r="M18" s="68" t="str">
        <f>'MP y Producción'!$B$18</f>
        <v>TABLA N° 3</v>
      </c>
    </row>
    <row r="19" spans="1:13" ht="18" customHeight="1" x14ac:dyDescent="0.25">
      <c r="A19" s="26"/>
      <c r="B19" s="51" t="s">
        <v>23</v>
      </c>
      <c r="C19" s="9">
        <f>'MP y Producción'!C13</f>
        <v>0.5</v>
      </c>
      <c r="D19" s="9">
        <f>'MP y Producción'!D13</f>
        <v>0.52</v>
      </c>
      <c r="E19" s="9">
        <f>'MP y Producción'!E13</f>
        <v>0.52</v>
      </c>
      <c r="F19" s="9">
        <f>'MP y Producción'!F13</f>
        <v>0.51</v>
      </c>
      <c r="G19" s="9">
        <f>'MP y Producción'!G13</f>
        <v>0.51</v>
      </c>
      <c r="H19" s="9">
        <f>'MP y Producción'!H13</f>
        <v>0.53</v>
      </c>
      <c r="I19" s="9">
        <f>'MP y Producción'!I13</f>
        <v>0.5</v>
      </c>
      <c r="J19" s="9">
        <f>'MP y Producción'!J13</f>
        <v>0.52</v>
      </c>
      <c r="K19" s="9">
        <f>'MP y Producción'!K13</f>
        <v>0.52</v>
      </c>
      <c r="L19" s="18">
        <f>'MP y Producción'!L13</f>
        <v>0.51</v>
      </c>
      <c r="M19" s="68" t="str">
        <f>'MP y Producción'!$B$11</f>
        <v>TABLA N° 2</v>
      </c>
    </row>
    <row r="20" spans="1:13" ht="18" customHeight="1" x14ac:dyDescent="0.25">
      <c r="A20" s="26"/>
      <c r="B20" s="51" t="s">
        <v>19</v>
      </c>
      <c r="C20" s="9">
        <f t="shared" ref="C20:L20" si="10">C18*C19</f>
        <v>1.5422400000000003</v>
      </c>
      <c r="D20" s="9">
        <f t="shared" si="10"/>
        <v>1.6039296000000003</v>
      </c>
      <c r="E20" s="9">
        <f t="shared" si="10"/>
        <v>1.6039296000000003</v>
      </c>
      <c r="F20" s="9">
        <f t="shared" si="10"/>
        <v>1.5730848000000004</v>
      </c>
      <c r="G20" s="9">
        <f t="shared" si="10"/>
        <v>1.5730848000000004</v>
      </c>
      <c r="H20" s="9">
        <f t="shared" si="10"/>
        <v>1.6347744000000004</v>
      </c>
      <c r="I20" s="9">
        <f t="shared" si="10"/>
        <v>1.5422400000000003</v>
      </c>
      <c r="J20" s="9">
        <f t="shared" si="10"/>
        <v>1.6039296000000003</v>
      </c>
      <c r="K20" s="9">
        <f t="shared" si="10"/>
        <v>1.6039296000000003</v>
      </c>
      <c r="L20" s="18">
        <f t="shared" si="10"/>
        <v>1.5730848000000004</v>
      </c>
      <c r="M20" s="25"/>
    </row>
    <row r="21" spans="1:13" ht="18" customHeight="1" thickBot="1" x14ac:dyDescent="0.3">
      <c r="A21" s="26"/>
      <c r="B21" s="52" t="s">
        <v>20</v>
      </c>
      <c r="C21" s="53">
        <f>C20*'MP y Producción'!$F$26</f>
        <v>562.91760000000011</v>
      </c>
      <c r="D21" s="53">
        <f>D20*'MP y Producción'!$F$26</f>
        <v>585.43430400000011</v>
      </c>
      <c r="E21" s="53">
        <f>E20*'MP y Producción'!$F$26</f>
        <v>585.43430400000011</v>
      </c>
      <c r="F21" s="53">
        <f>F20*'MP y Producción'!$F$26</f>
        <v>574.17595200000017</v>
      </c>
      <c r="G21" s="53">
        <f>G20*'MP y Producción'!$F$26</f>
        <v>574.17595200000017</v>
      </c>
      <c r="H21" s="53">
        <f>H20*'MP y Producción'!$F$26</f>
        <v>596.69265600000017</v>
      </c>
      <c r="I21" s="53">
        <f>I20*'MP y Producción'!$F$26</f>
        <v>562.91760000000011</v>
      </c>
      <c r="J21" s="53">
        <f>J20*'MP y Producción'!$F$26</f>
        <v>585.43430400000011</v>
      </c>
      <c r="K21" s="53">
        <f>K20*'MP y Producción'!$F$26</f>
        <v>585.43430400000011</v>
      </c>
      <c r="L21" s="54">
        <f>L20*'MP y Producción'!$F$26</f>
        <v>574.17595200000017</v>
      </c>
      <c r="M21" s="25"/>
    </row>
    <row r="22" spans="1:13" ht="18" customHeight="1" x14ac:dyDescent="0.25">
      <c r="A22" s="26"/>
      <c r="B22" s="250" t="s">
        <v>24</v>
      </c>
      <c r="C22" s="251"/>
      <c r="D22" s="251"/>
      <c r="E22" s="251"/>
      <c r="F22" s="251"/>
      <c r="G22" s="251"/>
      <c r="H22" s="251"/>
      <c r="I22" s="251"/>
      <c r="J22" s="251"/>
      <c r="K22" s="251"/>
      <c r="L22" s="252"/>
      <c r="M22" s="25"/>
    </row>
    <row r="23" spans="1:13" ht="18" customHeight="1" x14ac:dyDescent="0.25">
      <c r="A23" s="26"/>
      <c r="B23" s="51" t="s">
        <v>22</v>
      </c>
      <c r="C23" s="9">
        <f>'MP y Producción'!C24</f>
        <v>2.4480000000000004</v>
      </c>
      <c r="D23" s="9">
        <f>'MP y Producción'!D24</f>
        <v>2.4480000000000004</v>
      </c>
      <c r="E23" s="9">
        <f>'MP y Producción'!E24</f>
        <v>2.4480000000000004</v>
      </c>
      <c r="F23" s="9">
        <f>'MP y Producción'!F24</f>
        <v>2.4480000000000004</v>
      </c>
      <c r="G23" s="9">
        <f>'MP y Producción'!G24</f>
        <v>2.4480000000000004</v>
      </c>
      <c r="H23" s="9">
        <f>'MP y Producción'!H24</f>
        <v>2.4480000000000004</v>
      </c>
      <c r="I23" s="9">
        <f>'MP y Producción'!I24</f>
        <v>2.4480000000000004</v>
      </c>
      <c r="J23" s="9">
        <f>'MP y Producción'!J24</f>
        <v>2.4480000000000004</v>
      </c>
      <c r="K23" s="9">
        <f>'MP y Producción'!K24</f>
        <v>2.4480000000000004</v>
      </c>
      <c r="L23" s="18">
        <f>'MP y Producción'!L24</f>
        <v>2.4480000000000004</v>
      </c>
      <c r="M23" s="68" t="str">
        <f>'MP y Producción'!$B$18</f>
        <v>TABLA N° 3</v>
      </c>
    </row>
    <row r="24" spans="1:13" ht="18" customHeight="1" x14ac:dyDescent="0.25">
      <c r="A24" s="26"/>
      <c r="B24" s="51" t="s">
        <v>31</v>
      </c>
      <c r="C24" s="9">
        <f>Generales!$D$18</f>
        <v>40</v>
      </c>
      <c r="D24" s="9">
        <f>Generales!$D$18</f>
        <v>40</v>
      </c>
      <c r="E24" s="9">
        <f>Generales!$D$18</f>
        <v>40</v>
      </c>
      <c r="F24" s="9">
        <f>Generales!$D$18</f>
        <v>40</v>
      </c>
      <c r="G24" s="9">
        <f>Generales!$D$18</f>
        <v>40</v>
      </c>
      <c r="H24" s="9">
        <f>Generales!$D$18</f>
        <v>40</v>
      </c>
      <c r="I24" s="9">
        <f>Generales!$D$18</f>
        <v>40</v>
      </c>
      <c r="J24" s="9">
        <f>Generales!$D$18</f>
        <v>40</v>
      </c>
      <c r="K24" s="9">
        <f>Generales!$D$18</f>
        <v>40</v>
      </c>
      <c r="L24" s="18">
        <f>Generales!$D$18</f>
        <v>40</v>
      </c>
      <c r="M24" s="25"/>
    </row>
    <row r="25" spans="1:13" ht="18" customHeight="1" x14ac:dyDescent="0.25">
      <c r="A25" s="26"/>
      <c r="B25" s="51" t="s">
        <v>30</v>
      </c>
      <c r="C25" s="9">
        <f t="shared" ref="C25:L25" si="11">C23*C24</f>
        <v>97.920000000000016</v>
      </c>
      <c r="D25" s="9">
        <f t="shared" si="11"/>
        <v>97.920000000000016</v>
      </c>
      <c r="E25" s="9">
        <f t="shared" si="11"/>
        <v>97.920000000000016</v>
      </c>
      <c r="F25" s="9">
        <f t="shared" si="11"/>
        <v>97.920000000000016</v>
      </c>
      <c r="G25" s="9">
        <f t="shared" si="11"/>
        <v>97.920000000000016</v>
      </c>
      <c r="H25" s="9">
        <f t="shared" si="11"/>
        <v>97.920000000000016</v>
      </c>
      <c r="I25" s="9">
        <f t="shared" si="11"/>
        <v>97.920000000000016</v>
      </c>
      <c r="J25" s="9">
        <f t="shared" si="11"/>
        <v>97.920000000000016</v>
      </c>
      <c r="K25" s="9">
        <f t="shared" si="11"/>
        <v>97.920000000000016</v>
      </c>
      <c r="L25" s="18">
        <f t="shared" si="11"/>
        <v>97.920000000000016</v>
      </c>
      <c r="M25" s="25"/>
    </row>
    <row r="26" spans="1:13" ht="18" customHeight="1" thickBot="1" x14ac:dyDescent="0.3">
      <c r="A26" s="26"/>
      <c r="B26" s="52" t="s">
        <v>20</v>
      </c>
      <c r="C26" s="53">
        <f>C25*'MP y Producción'!$F$26/1000</f>
        <v>35.7408</v>
      </c>
      <c r="D26" s="53">
        <f>D25*'MP y Producción'!$F$26/1000</f>
        <v>35.7408</v>
      </c>
      <c r="E26" s="53">
        <f>E25*'MP y Producción'!$F$26/1000</f>
        <v>35.7408</v>
      </c>
      <c r="F26" s="53">
        <f>F25*'MP y Producción'!$F$26/1000</f>
        <v>35.7408</v>
      </c>
      <c r="G26" s="53">
        <f>G25*'MP y Producción'!$F$26/1000</f>
        <v>35.7408</v>
      </c>
      <c r="H26" s="53">
        <f>H25*'MP y Producción'!$F$26/1000</f>
        <v>35.7408</v>
      </c>
      <c r="I26" s="53">
        <f>I25*'MP y Producción'!$F$26/1000</f>
        <v>35.7408</v>
      </c>
      <c r="J26" s="53">
        <f>J25*'MP y Producción'!$F$26/1000</f>
        <v>35.7408</v>
      </c>
      <c r="K26" s="53">
        <f>K25*'MP y Producción'!$F$26/1000</f>
        <v>35.7408</v>
      </c>
      <c r="L26" s="54">
        <f>L25*'MP y Producción'!$F$26/1000</f>
        <v>35.7408</v>
      </c>
      <c r="M26" s="25"/>
    </row>
    <row r="27" spans="1:13" ht="18" customHeight="1" x14ac:dyDescent="0.25">
      <c r="A27" s="26"/>
      <c r="B27" s="250" t="s">
        <v>65</v>
      </c>
      <c r="C27" s="251"/>
      <c r="D27" s="251"/>
      <c r="E27" s="251"/>
      <c r="F27" s="251"/>
      <c r="G27" s="251"/>
      <c r="H27" s="251"/>
      <c r="I27" s="251"/>
      <c r="J27" s="251"/>
      <c r="K27" s="251"/>
      <c r="L27" s="252"/>
      <c r="M27" s="25"/>
    </row>
    <row r="28" spans="1:13" ht="18" customHeight="1" x14ac:dyDescent="0.25">
      <c r="A28" s="26"/>
      <c r="B28" s="51" t="s">
        <v>32</v>
      </c>
      <c r="C28" s="9">
        <f>Generales!E18/1000</f>
        <v>2.2999999999999998</v>
      </c>
      <c r="D28" s="9">
        <f t="shared" ref="D28:L28" si="12">C28</f>
        <v>2.2999999999999998</v>
      </c>
      <c r="E28" s="9">
        <f t="shared" si="12"/>
        <v>2.2999999999999998</v>
      </c>
      <c r="F28" s="9">
        <f t="shared" si="12"/>
        <v>2.2999999999999998</v>
      </c>
      <c r="G28" s="9">
        <f t="shared" si="12"/>
        <v>2.2999999999999998</v>
      </c>
      <c r="H28" s="9">
        <f t="shared" si="12"/>
        <v>2.2999999999999998</v>
      </c>
      <c r="I28" s="9">
        <f t="shared" si="12"/>
        <v>2.2999999999999998</v>
      </c>
      <c r="J28" s="9">
        <f t="shared" si="12"/>
        <v>2.2999999999999998</v>
      </c>
      <c r="K28" s="9">
        <f t="shared" si="12"/>
        <v>2.2999999999999998</v>
      </c>
      <c r="L28" s="18">
        <f t="shared" si="12"/>
        <v>2.2999999999999998</v>
      </c>
      <c r="M28" s="68" t="str">
        <f>Generales!$B$14</f>
        <v>TABLA N° 1</v>
      </c>
    </row>
    <row r="29" spans="1:13" ht="18" customHeight="1" x14ac:dyDescent="0.25">
      <c r="A29" s="26"/>
      <c r="B29" s="51" t="s">
        <v>33</v>
      </c>
      <c r="C29" s="9">
        <f>Generales!K8*Generales!K14</f>
        <v>7.2</v>
      </c>
      <c r="D29" s="9">
        <f t="shared" ref="D29:L29" si="13">C29</f>
        <v>7.2</v>
      </c>
      <c r="E29" s="9">
        <f t="shared" si="13"/>
        <v>7.2</v>
      </c>
      <c r="F29" s="9">
        <f t="shared" si="13"/>
        <v>7.2</v>
      </c>
      <c r="G29" s="9">
        <f t="shared" si="13"/>
        <v>7.2</v>
      </c>
      <c r="H29" s="9">
        <f t="shared" si="13"/>
        <v>7.2</v>
      </c>
      <c r="I29" s="9">
        <f t="shared" si="13"/>
        <v>7.2</v>
      </c>
      <c r="J29" s="9">
        <f t="shared" si="13"/>
        <v>7.2</v>
      </c>
      <c r="K29" s="9">
        <f t="shared" si="13"/>
        <v>7.2</v>
      </c>
      <c r="L29" s="18">
        <f t="shared" si="13"/>
        <v>7.2</v>
      </c>
      <c r="M29" s="25"/>
    </row>
    <row r="30" spans="1:13" ht="18" customHeight="1" x14ac:dyDescent="0.25">
      <c r="A30" s="26"/>
      <c r="B30" s="51" t="s">
        <v>34</v>
      </c>
      <c r="C30" s="9">
        <f>Generales!K8*Generales!K20</f>
        <v>1.44</v>
      </c>
      <c r="D30" s="9">
        <f t="shared" ref="D30:L30" si="14">C30</f>
        <v>1.44</v>
      </c>
      <c r="E30" s="9">
        <f t="shared" si="14"/>
        <v>1.44</v>
      </c>
      <c r="F30" s="9">
        <f t="shared" si="14"/>
        <v>1.44</v>
      </c>
      <c r="G30" s="9">
        <f t="shared" si="14"/>
        <v>1.44</v>
      </c>
      <c r="H30" s="9">
        <f t="shared" si="14"/>
        <v>1.44</v>
      </c>
      <c r="I30" s="9">
        <f t="shared" si="14"/>
        <v>1.44</v>
      </c>
      <c r="J30" s="9">
        <f t="shared" si="14"/>
        <v>1.44</v>
      </c>
      <c r="K30" s="9">
        <f t="shared" si="14"/>
        <v>1.44</v>
      </c>
      <c r="L30" s="18">
        <f t="shared" si="14"/>
        <v>1.44</v>
      </c>
      <c r="M30" s="25"/>
    </row>
    <row r="31" spans="1:13" ht="18" customHeight="1" thickBot="1" x14ac:dyDescent="0.3">
      <c r="A31" s="26"/>
      <c r="B31" s="52" t="s">
        <v>35</v>
      </c>
      <c r="C31" s="53">
        <f t="shared" ref="C31:L31" si="15">SUM(C28:C30)</f>
        <v>10.94</v>
      </c>
      <c r="D31" s="53">
        <f t="shared" si="15"/>
        <v>10.94</v>
      </c>
      <c r="E31" s="53">
        <f t="shared" si="15"/>
        <v>10.94</v>
      </c>
      <c r="F31" s="53">
        <f t="shared" si="15"/>
        <v>10.94</v>
      </c>
      <c r="G31" s="53">
        <f t="shared" si="15"/>
        <v>10.94</v>
      </c>
      <c r="H31" s="53">
        <f t="shared" si="15"/>
        <v>10.94</v>
      </c>
      <c r="I31" s="53">
        <f t="shared" si="15"/>
        <v>10.94</v>
      </c>
      <c r="J31" s="53">
        <f t="shared" si="15"/>
        <v>10.94</v>
      </c>
      <c r="K31" s="53">
        <f t="shared" si="15"/>
        <v>10.94</v>
      </c>
      <c r="L31" s="54">
        <f t="shared" si="15"/>
        <v>10.94</v>
      </c>
      <c r="M31" s="25"/>
    </row>
    <row r="32" spans="1:13" ht="18" customHeight="1" x14ac:dyDescent="0.25">
      <c r="A32" s="26"/>
      <c r="B32" s="253" t="s">
        <v>48</v>
      </c>
      <c r="C32" s="254"/>
      <c r="D32" s="254"/>
      <c r="E32" s="254"/>
      <c r="F32" s="254"/>
      <c r="G32" s="254"/>
      <c r="H32" s="254"/>
      <c r="I32" s="254"/>
      <c r="J32" s="254"/>
      <c r="K32" s="254"/>
      <c r="L32" s="255"/>
      <c r="M32" s="25"/>
    </row>
    <row r="33" spans="1:13" ht="18" customHeight="1" x14ac:dyDescent="0.25">
      <c r="A33" s="26"/>
      <c r="B33" s="61" t="s">
        <v>20</v>
      </c>
      <c r="C33" s="62">
        <f t="shared" ref="C33:L33" si="16">C21+C26+C31</f>
        <v>609.5984000000002</v>
      </c>
      <c r="D33" s="62">
        <f t="shared" si="16"/>
        <v>632.1151040000002</v>
      </c>
      <c r="E33" s="62">
        <f t="shared" si="16"/>
        <v>632.1151040000002</v>
      </c>
      <c r="F33" s="62">
        <f t="shared" si="16"/>
        <v>620.85675200000026</v>
      </c>
      <c r="G33" s="62">
        <f t="shared" si="16"/>
        <v>620.85675200000026</v>
      </c>
      <c r="H33" s="62">
        <f t="shared" si="16"/>
        <v>643.37345600000026</v>
      </c>
      <c r="I33" s="62">
        <f t="shared" si="16"/>
        <v>609.5984000000002</v>
      </c>
      <c r="J33" s="62">
        <f t="shared" si="16"/>
        <v>632.1151040000002</v>
      </c>
      <c r="K33" s="62">
        <f t="shared" si="16"/>
        <v>632.1151040000002</v>
      </c>
      <c r="L33" s="63">
        <f t="shared" si="16"/>
        <v>620.85675200000026</v>
      </c>
      <c r="M33" s="25"/>
    </row>
    <row r="34" spans="1:13" ht="18" customHeight="1" x14ac:dyDescent="0.25">
      <c r="A34" s="26"/>
      <c r="B34" s="61" t="s">
        <v>19</v>
      </c>
      <c r="C34" s="64">
        <f>C33/'MP y Producción'!$F$26</f>
        <v>1.6701326027397265</v>
      </c>
      <c r="D34" s="64">
        <f>D33/'MP y Producción'!$F$26</f>
        <v>1.7318222027397265</v>
      </c>
      <c r="E34" s="64">
        <f>E33/'MP y Producción'!$F$26</f>
        <v>1.7318222027397265</v>
      </c>
      <c r="F34" s="64">
        <f>F33/'MP y Producción'!$F$26</f>
        <v>1.7009774027397266</v>
      </c>
      <c r="G34" s="64">
        <f>G33/'MP y Producción'!$F$26</f>
        <v>1.7009774027397266</v>
      </c>
      <c r="H34" s="64">
        <f>H33/'MP y Producción'!$F$26</f>
        <v>1.7626670027397267</v>
      </c>
      <c r="I34" s="64">
        <f>I33/'MP y Producción'!$F$26</f>
        <v>1.6701326027397265</v>
      </c>
      <c r="J34" s="64">
        <f>J33/'MP y Producción'!$F$26</f>
        <v>1.7318222027397265</v>
      </c>
      <c r="K34" s="64">
        <f>K33/'MP y Producción'!$F$26</f>
        <v>1.7318222027397265</v>
      </c>
      <c r="L34" s="65">
        <f>L33/'MP y Producción'!$F$26</f>
        <v>1.7009774027397266</v>
      </c>
      <c r="M34" s="25"/>
    </row>
    <row r="35" spans="1:13" ht="18" customHeight="1" thickBot="1" x14ac:dyDescent="0.3">
      <c r="A35" s="26"/>
      <c r="B35" s="52" t="s">
        <v>23</v>
      </c>
      <c r="C35" s="66">
        <f>C34/'MP y Producción'!C22</f>
        <v>0.68224371026949604</v>
      </c>
      <c r="D35" s="66">
        <f>D34/'MP y Producción'!D22</f>
        <v>0.70744371026949604</v>
      </c>
      <c r="E35" s="66">
        <f>E34/'MP y Producción'!E22</f>
        <v>0.70744371026949604</v>
      </c>
      <c r="F35" s="66">
        <f>F34/'MP y Producción'!F22</f>
        <v>0.6948437102694961</v>
      </c>
      <c r="G35" s="66">
        <f>G34/'MP y Producción'!G22</f>
        <v>0.6948437102694961</v>
      </c>
      <c r="H35" s="66">
        <f>H34/'MP y Producción'!H22</f>
        <v>0.7200437102694961</v>
      </c>
      <c r="I35" s="66">
        <f>I34/'MP y Producción'!I22</f>
        <v>0.68224371026949604</v>
      </c>
      <c r="J35" s="66">
        <f>J34/'MP y Producción'!J22</f>
        <v>0.70744371026949604</v>
      </c>
      <c r="K35" s="66">
        <f>K34/'MP y Producción'!K22</f>
        <v>0.70744371026949604</v>
      </c>
      <c r="L35" s="67">
        <f>L34/'MP y Producción'!L22</f>
        <v>0.6948437102694961</v>
      </c>
      <c r="M35" s="25"/>
    </row>
    <row r="36" spans="1:13" ht="18" customHeight="1" x14ac:dyDescent="0.25">
      <c r="A36" s="24"/>
      <c r="B36"/>
      <c r="C36"/>
      <c r="M36" s="25"/>
    </row>
    <row r="37" spans="1:13" ht="18" customHeight="1" x14ac:dyDescent="0.25">
      <c r="A37" s="26">
        <v>3</v>
      </c>
      <c r="B37" s="47" t="s">
        <v>118</v>
      </c>
      <c r="M37" s="25"/>
    </row>
    <row r="38" spans="1:13" ht="3" customHeight="1" x14ac:dyDescent="0.25">
      <c r="A38" s="26"/>
      <c r="B38" s="28"/>
      <c r="C38" s="28"/>
      <c r="H38" s="6"/>
      <c r="I38" s="28"/>
      <c r="J38" s="28"/>
      <c r="M38" s="25"/>
    </row>
    <row r="39" spans="1:13" ht="18" customHeight="1" thickBot="1" x14ac:dyDescent="0.3">
      <c r="A39" s="26"/>
      <c r="B39" s="10" t="s">
        <v>36</v>
      </c>
      <c r="M39" s="25"/>
    </row>
    <row r="40" spans="1:13" ht="18" customHeight="1" thickBot="1" x14ac:dyDescent="0.3">
      <c r="A40" s="26"/>
      <c r="B40" s="72" t="s">
        <v>8</v>
      </c>
      <c r="C40" s="73">
        <v>1</v>
      </c>
      <c r="D40" s="73">
        <f>C40+1</f>
        <v>2</v>
      </c>
      <c r="E40" s="73">
        <f t="shared" ref="E40" si="17">D40+1</f>
        <v>3</v>
      </c>
      <c r="F40" s="73">
        <f t="shared" ref="F40" si="18">E40+1</f>
        <v>4</v>
      </c>
      <c r="G40" s="73">
        <f t="shared" ref="G40" si="19">F40+1</f>
        <v>5</v>
      </c>
      <c r="H40" s="73">
        <f t="shared" ref="H40" si="20">G40+1</f>
        <v>6</v>
      </c>
      <c r="I40" s="73">
        <f t="shared" ref="I40" si="21">H40+1</f>
        <v>7</v>
      </c>
      <c r="J40" s="73">
        <f t="shared" ref="J40" si="22">I40+1</f>
        <v>8</v>
      </c>
      <c r="K40" s="73">
        <f t="shared" ref="K40" si="23">J40+1</f>
        <v>9</v>
      </c>
      <c r="L40" s="74">
        <f t="shared" ref="L40" si="24">K40+1</f>
        <v>10</v>
      </c>
      <c r="M40" s="25"/>
    </row>
    <row r="41" spans="1:13" ht="18" customHeight="1" x14ac:dyDescent="0.25">
      <c r="A41" s="26"/>
      <c r="B41" s="256" t="s">
        <v>37</v>
      </c>
      <c r="C41" s="257"/>
      <c r="D41" s="257"/>
      <c r="E41" s="257"/>
      <c r="F41" s="257"/>
      <c r="G41" s="257"/>
      <c r="H41" s="257"/>
      <c r="I41" s="257"/>
      <c r="J41" s="257"/>
      <c r="K41" s="257"/>
      <c r="L41" s="258"/>
      <c r="M41" s="25"/>
    </row>
    <row r="42" spans="1:13" ht="18" customHeight="1" x14ac:dyDescent="0.25">
      <c r="A42" s="26"/>
      <c r="B42" s="78" t="s">
        <v>22</v>
      </c>
      <c r="C42" s="79">
        <f>'MP y Producción'!C24</f>
        <v>2.4480000000000004</v>
      </c>
      <c r="D42" s="79">
        <f>'MP y Producción'!D24</f>
        <v>2.4480000000000004</v>
      </c>
      <c r="E42" s="79">
        <f>'MP y Producción'!E24</f>
        <v>2.4480000000000004</v>
      </c>
      <c r="F42" s="79">
        <f>'MP y Producción'!F24</f>
        <v>2.4480000000000004</v>
      </c>
      <c r="G42" s="79">
        <f>'MP y Producción'!G24</f>
        <v>2.4480000000000004</v>
      </c>
      <c r="H42" s="79">
        <f>'MP y Producción'!H24</f>
        <v>2.4480000000000004</v>
      </c>
      <c r="I42" s="79">
        <f>'MP y Producción'!I24</f>
        <v>2.4480000000000004</v>
      </c>
      <c r="J42" s="79">
        <f>'MP y Producción'!J24</f>
        <v>2.4480000000000004</v>
      </c>
      <c r="K42" s="79">
        <f>'MP y Producción'!K24</f>
        <v>2.4480000000000004</v>
      </c>
      <c r="L42" s="80">
        <f>'MP y Producción'!L24</f>
        <v>2.4480000000000004</v>
      </c>
      <c r="M42" s="68" t="str">
        <f>'MP y Producción'!$B$18</f>
        <v>TABLA N° 3</v>
      </c>
    </row>
    <row r="43" spans="1:13" ht="18" customHeight="1" x14ac:dyDescent="0.25">
      <c r="A43" s="26"/>
      <c r="B43" s="78" t="s">
        <v>23</v>
      </c>
      <c r="C43" s="79">
        <f>'Ventas y Costos'!C35</f>
        <v>0.68224371026949604</v>
      </c>
      <c r="D43" s="79">
        <f>'Ventas y Costos'!D35</f>
        <v>0.70744371026949604</v>
      </c>
      <c r="E43" s="79">
        <f>'Ventas y Costos'!E35</f>
        <v>0.70744371026949604</v>
      </c>
      <c r="F43" s="79">
        <f>'Ventas y Costos'!F35</f>
        <v>0.6948437102694961</v>
      </c>
      <c r="G43" s="79">
        <f>'Ventas y Costos'!G35</f>
        <v>0.6948437102694961</v>
      </c>
      <c r="H43" s="79">
        <f>'Ventas y Costos'!H35</f>
        <v>0.7200437102694961</v>
      </c>
      <c r="I43" s="79">
        <f>'Ventas y Costos'!I35</f>
        <v>0.68224371026949604</v>
      </c>
      <c r="J43" s="79">
        <f>'Ventas y Costos'!J35</f>
        <v>0.70744371026949604</v>
      </c>
      <c r="K43" s="79">
        <f>'Ventas y Costos'!K35</f>
        <v>0.70744371026949604</v>
      </c>
      <c r="L43" s="80">
        <f>'Ventas y Costos'!L35</f>
        <v>0.6948437102694961</v>
      </c>
      <c r="M43" s="68" t="str">
        <f>$B$15</f>
        <v>TABLA N° 5</v>
      </c>
    </row>
    <row r="44" spans="1:13" ht="18" customHeight="1" x14ac:dyDescent="0.25">
      <c r="A44" s="26"/>
      <c r="B44" s="78" t="s">
        <v>19</v>
      </c>
      <c r="C44" s="79">
        <f t="shared" ref="C44:L44" si="25">C42*C43</f>
        <v>1.6701326027397265</v>
      </c>
      <c r="D44" s="79">
        <f t="shared" si="25"/>
        <v>1.7318222027397265</v>
      </c>
      <c r="E44" s="79">
        <f t="shared" si="25"/>
        <v>1.7318222027397265</v>
      </c>
      <c r="F44" s="79">
        <f t="shared" si="25"/>
        <v>1.7009774027397266</v>
      </c>
      <c r="G44" s="79">
        <f t="shared" si="25"/>
        <v>1.7009774027397266</v>
      </c>
      <c r="H44" s="79">
        <f t="shared" si="25"/>
        <v>1.7626670027397267</v>
      </c>
      <c r="I44" s="79">
        <f t="shared" si="25"/>
        <v>1.6701326027397265</v>
      </c>
      <c r="J44" s="79">
        <f t="shared" si="25"/>
        <v>1.7318222027397265</v>
      </c>
      <c r="K44" s="79">
        <f t="shared" si="25"/>
        <v>1.7318222027397265</v>
      </c>
      <c r="L44" s="80">
        <f t="shared" si="25"/>
        <v>1.7009774027397266</v>
      </c>
      <c r="M44" s="25"/>
    </row>
    <row r="45" spans="1:13" ht="18" customHeight="1" thickBot="1" x14ac:dyDescent="0.3">
      <c r="A45" s="26"/>
      <c r="B45" s="81" t="s">
        <v>20</v>
      </c>
      <c r="C45" s="82">
        <f>C44*'MP y Producción'!$F$26</f>
        <v>609.5984000000002</v>
      </c>
      <c r="D45" s="82">
        <f>D44*'MP y Producción'!$F$26</f>
        <v>632.1151040000002</v>
      </c>
      <c r="E45" s="82">
        <f>E44*'MP y Producción'!$F$26</f>
        <v>632.1151040000002</v>
      </c>
      <c r="F45" s="82">
        <f>F44*'MP y Producción'!$F$26</f>
        <v>620.85675200000026</v>
      </c>
      <c r="G45" s="82">
        <f>G44*'MP y Producción'!$F$26</f>
        <v>620.85675200000026</v>
      </c>
      <c r="H45" s="82">
        <f>H44*'MP y Producción'!$F$26</f>
        <v>643.37345600000026</v>
      </c>
      <c r="I45" s="82">
        <f>I44*'MP y Producción'!$F$26</f>
        <v>609.5984000000002</v>
      </c>
      <c r="J45" s="82">
        <f>J44*'MP y Producción'!$F$26</f>
        <v>632.1151040000002</v>
      </c>
      <c r="K45" s="82">
        <f>K44*'MP y Producción'!$F$26</f>
        <v>632.1151040000002</v>
      </c>
      <c r="L45" s="83">
        <f>L44*'MP y Producción'!$F$26</f>
        <v>620.85675200000026</v>
      </c>
      <c r="M45" s="25"/>
    </row>
    <row r="46" spans="1:13" ht="18" customHeight="1" x14ac:dyDescent="0.25">
      <c r="A46" s="26"/>
      <c r="B46" s="256" t="s">
        <v>24</v>
      </c>
      <c r="C46" s="257"/>
      <c r="D46" s="257"/>
      <c r="E46" s="257"/>
      <c r="F46" s="257"/>
      <c r="G46" s="257"/>
      <c r="H46" s="257"/>
      <c r="I46" s="257"/>
      <c r="J46" s="257"/>
      <c r="K46" s="257"/>
      <c r="L46" s="258"/>
      <c r="M46" s="25"/>
    </row>
    <row r="47" spans="1:13" ht="18" customHeight="1" x14ac:dyDescent="0.25">
      <c r="A47" s="26"/>
      <c r="B47" s="78" t="s">
        <v>22</v>
      </c>
      <c r="C47" s="79">
        <f>'MP y Producción'!C21</f>
        <v>1.8</v>
      </c>
      <c r="D47" s="79">
        <f>'MP y Producción'!D21</f>
        <v>1.8</v>
      </c>
      <c r="E47" s="79">
        <f>'MP y Producción'!E21</f>
        <v>1.8</v>
      </c>
      <c r="F47" s="79">
        <f>'MP y Producción'!F21</f>
        <v>1.8</v>
      </c>
      <c r="G47" s="79">
        <f>'MP y Producción'!G21</f>
        <v>1.8</v>
      </c>
      <c r="H47" s="79">
        <f>'MP y Producción'!H21</f>
        <v>1.8</v>
      </c>
      <c r="I47" s="79">
        <f>'MP y Producción'!I21</f>
        <v>1.8</v>
      </c>
      <c r="J47" s="79">
        <f>'MP y Producción'!J21</f>
        <v>1.8</v>
      </c>
      <c r="K47" s="79">
        <f>'MP y Producción'!K21</f>
        <v>1.8</v>
      </c>
      <c r="L47" s="80">
        <f>'MP y Producción'!L21</f>
        <v>1.8</v>
      </c>
      <c r="M47" s="68" t="str">
        <f>'MP y Producción'!$B$18</f>
        <v>TABLA N° 3</v>
      </c>
    </row>
    <row r="48" spans="1:13" ht="18" customHeight="1" x14ac:dyDescent="0.25">
      <c r="A48" s="26"/>
      <c r="B48" s="78" t="s">
        <v>23</v>
      </c>
      <c r="C48" s="79">
        <f>Generales!$D$19/1000</f>
        <v>0.11</v>
      </c>
      <c r="D48" s="79">
        <f>Generales!$D$19/1000</f>
        <v>0.11</v>
      </c>
      <c r="E48" s="79">
        <f>Generales!$D$19/1000</f>
        <v>0.11</v>
      </c>
      <c r="F48" s="79">
        <f>Generales!$D$19/1000</f>
        <v>0.11</v>
      </c>
      <c r="G48" s="79">
        <f>Generales!$D$19/1000</f>
        <v>0.11</v>
      </c>
      <c r="H48" s="79">
        <f>Generales!$D$19/1000</f>
        <v>0.11</v>
      </c>
      <c r="I48" s="79">
        <f>Generales!$D$19/1000</f>
        <v>0.11</v>
      </c>
      <c r="J48" s="79">
        <f>Generales!$D$19/1000</f>
        <v>0.11</v>
      </c>
      <c r="K48" s="79">
        <f>Generales!$D$19/1000</f>
        <v>0.11</v>
      </c>
      <c r="L48" s="80">
        <f>Generales!$D$19/1000</f>
        <v>0.11</v>
      </c>
      <c r="M48" s="25"/>
    </row>
    <row r="49" spans="1:13" ht="18" customHeight="1" x14ac:dyDescent="0.25">
      <c r="A49" s="26"/>
      <c r="B49" s="78" t="s">
        <v>19</v>
      </c>
      <c r="C49" s="79">
        <f t="shared" ref="C49:L49" si="26">C47*C48</f>
        <v>0.19800000000000001</v>
      </c>
      <c r="D49" s="79">
        <f t="shared" si="26"/>
        <v>0.19800000000000001</v>
      </c>
      <c r="E49" s="79">
        <f t="shared" si="26"/>
        <v>0.19800000000000001</v>
      </c>
      <c r="F49" s="79">
        <f t="shared" si="26"/>
        <v>0.19800000000000001</v>
      </c>
      <c r="G49" s="79">
        <f t="shared" si="26"/>
        <v>0.19800000000000001</v>
      </c>
      <c r="H49" s="79">
        <f t="shared" si="26"/>
        <v>0.19800000000000001</v>
      </c>
      <c r="I49" s="79">
        <f t="shared" si="26"/>
        <v>0.19800000000000001</v>
      </c>
      <c r="J49" s="79">
        <f t="shared" si="26"/>
        <v>0.19800000000000001</v>
      </c>
      <c r="K49" s="79">
        <f t="shared" si="26"/>
        <v>0.19800000000000001</v>
      </c>
      <c r="L49" s="80">
        <f t="shared" si="26"/>
        <v>0.19800000000000001</v>
      </c>
      <c r="M49" s="25"/>
    </row>
    <row r="50" spans="1:13" ht="18" customHeight="1" thickBot="1" x14ac:dyDescent="0.3">
      <c r="A50" s="26"/>
      <c r="B50" s="81" t="s">
        <v>20</v>
      </c>
      <c r="C50" s="82">
        <f>C49*'MP y Producción'!$F$26</f>
        <v>72.27000000000001</v>
      </c>
      <c r="D50" s="82">
        <f>D49*'MP y Producción'!$F$26</f>
        <v>72.27000000000001</v>
      </c>
      <c r="E50" s="82">
        <f>E49*'MP y Producción'!$F$26</f>
        <v>72.27000000000001</v>
      </c>
      <c r="F50" s="82">
        <f>F49*'MP y Producción'!$F$26</f>
        <v>72.27000000000001</v>
      </c>
      <c r="G50" s="82">
        <f>G49*'MP y Producción'!$F$26</f>
        <v>72.27000000000001</v>
      </c>
      <c r="H50" s="82">
        <f>H49*'MP y Producción'!$F$26</f>
        <v>72.27000000000001</v>
      </c>
      <c r="I50" s="82">
        <f>I49*'MP y Producción'!$F$26</f>
        <v>72.27000000000001</v>
      </c>
      <c r="J50" s="82">
        <f>J49*'MP y Producción'!$F$26</f>
        <v>72.27000000000001</v>
      </c>
      <c r="K50" s="82">
        <f>K49*'MP y Producción'!$F$26</f>
        <v>72.27000000000001</v>
      </c>
      <c r="L50" s="83">
        <f>L49*'MP y Producción'!$F$26</f>
        <v>72.27000000000001</v>
      </c>
      <c r="M50" s="25"/>
    </row>
    <row r="51" spans="1:13" ht="18" customHeight="1" x14ac:dyDescent="0.25">
      <c r="A51" s="26"/>
      <c r="B51" s="256" t="s">
        <v>65</v>
      </c>
      <c r="C51" s="257"/>
      <c r="D51" s="257"/>
      <c r="E51" s="257"/>
      <c r="F51" s="257"/>
      <c r="G51" s="257"/>
      <c r="H51" s="257"/>
      <c r="I51" s="257"/>
      <c r="J51" s="257"/>
      <c r="K51" s="257"/>
      <c r="L51" s="258"/>
      <c r="M51" s="25"/>
    </row>
    <row r="52" spans="1:13" ht="18" customHeight="1" x14ac:dyDescent="0.25">
      <c r="A52" s="26"/>
      <c r="B52" s="78" t="s">
        <v>32</v>
      </c>
      <c r="C52" s="79">
        <f>Generales!E19/1000</f>
        <v>1.6</v>
      </c>
      <c r="D52" s="79">
        <f t="shared" ref="D52:L52" si="27">C52</f>
        <v>1.6</v>
      </c>
      <c r="E52" s="79">
        <f t="shared" si="27"/>
        <v>1.6</v>
      </c>
      <c r="F52" s="79">
        <f t="shared" si="27"/>
        <v>1.6</v>
      </c>
      <c r="G52" s="79">
        <f t="shared" si="27"/>
        <v>1.6</v>
      </c>
      <c r="H52" s="79">
        <f t="shared" si="27"/>
        <v>1.6</v>
      </c>
      <c r="I52" s="79">
        <f t="shared" si="27"/>
        <v>1.6</v>
      </c>
      <c r="J52" s="79">
        <f t="shared" si="27"/>
        <v>1.6</v>
      </c>
      <c r="K52" s="79">
        <f t="shared" si="27"/>
        <v>1.6</v>
      </c>
      <c r="L52" s="80">
        <f t="shared" si="27"/>
        <v>1.6</v>
      </c>
      <c r="M52" s="68" t="str">
        <f>Generales!$B$14</f>
        <v>TABLA N° 1</v>
      </c>
    </row>
    <row r="53" spans="1:13" ht="18" customHeight="1" x14ac:dyDescent="0.25">
      <c r="A53" s="26"/>
      <c r="B53" s="78" t="s">
        <v>33</v>
      </c>
      <c r="C53" s="79">
        <f>Generales!K10*Generales!K14</f>
        <v>6.4</v>
      </c>
      <c r="D53" s="79">
        <f t="shared" ref="D53:L53" si="28">C53</f>
        <v>6.4</v>
      </c>
      <c r="E53" s="79">
        <f t="shared" si="28"/>
        <v>6.4</v>
      </c>
      <c r="F53" s="79">
        <f t="shared" si="28"/>
        <v>6.4</v>
      </c>
      <c r="G53" s="79">
        <f t="shared" si="28"/>
        <v>6.4</v>
      </c>
      <c r="H53" s="79">
        <f t="shared" si="28"/>
        <v>6.4</v>
      </c>
      <c r="I53" s="79">
        <f t="shared" si="28"/>
        <v>6.4</v>
      </c>
      <c r="J53" s="79">
        <f t="shared" si="28"/>
        <v>6.4</v>
      </c>
      <c r="K53" s="79">
        <f t="shared" si="28"/>
        <v>6.4</v>
      </c>
      <c r="L53" s="80">
        <f t="shared" si="28"/>
        <v>6.4</v>
      </c>
      <c r="M53" s="25"/>
    </row>
    <row r="54" spans="1:13" ht="18" customHeight="1" x14ac:dyDescent="0.25">
      <c r="A54" s="26"/>
      <c r="B54" s="78" t="s">
        <v>34</v>
      </c>
      <c r="C54" s="79">
        <f>Generales!K10*Generales!K20</f>
        <v>1.28</v>
      </c>
      <c r="D54" s="79">
        <f t="shared" ref="D54:L54" si="29">C54</f>
        <v>1.28</v>
      </c>
      <c r="E54" s="79">
        <f t="shared" si="29"/>
        <v>1.28</v>
      </c>
      <c r="F54" s="79">
        <f t="shared" si="29"/>
        <v>1.28</v>
      </c>
      <c r="G54" s="79">
        <f t="shared" si="29"/>
        <v>1.28</v>
      </c>
      <c r="H54" s="79">
        <f t="shared" si="29"/>
        <v>1.28</v>
      </c>
      <c r="I54" s="79">
        <f t="shared" si="29"/>
        <v>1.28</v>
      </c>
      <c r="J54" s="79">
        <f t="shared" si="29"/>
        <v>1.28</v>
      </c>
      <c r="K54" s="79">
        <f t="shared" si="29"/>
        <v>1.28</v>
      </c>
      <c r="L54" s="80">
        <f t="shared" si="29"/>
        <v>1.28</v>
      </c>
      <c r="M54" s="25"/>
    </row>
    <row r="55" spans="1:13" ht="18" customHeight="1" thickBot="1" x14ac:dyDescent="0.3">
      <c r="A55" s="26"/>
      <c r="B55" s="81" t="s">
        <v>35</v>
      </c>
      <c r="C55" s="82">
        <f t="shared" ref="C55:L55" si="30">SUM(C52:C54)</f>
        <v>9.2799999999999994</v>
      </c>
      <c r="D55" s="82">
        <f t="shared" si="30"/>
        <v>9.2799999999999994</v>
      </c>
      <c r="E55" s="82">
        <f t="shared" si="30"/>
        <v>9.2799999999999994</v>
      </c>
      <c r="F55" s="82">
        <f t="shared" si="30"/>
        <v>9.2799999999999994</v>
      </c>
      <c r="G55" s="82">
        <f t="shared" si="30"/>
        <v>9.2799999999999994</v>
      </c>
      <c r="H55" s="82">
        <f t="shared" si="30"/>
        <v>9.2799999999999994</v>
      </c>
      <c r="I55" s="82">
        <f t="shared" si="30"/>
        <v>9.2799999999999994</v>
      </c>
      <c r="J55" s="82">
        <f t="shared" si="30"/>
        <v>9.2799999999999994</v>
      </c>
      <c r="K55" s="82">
        <f t="shared" si="30"/>
        <v>9.2799999999999994</v>
      </c>
      <c r="L55" s="83">
        <f t="shared" si="30"/>
        <v>9.2799999999999994</v>
      </c>
      <c r="M55" s="25"/>
    </row>
    <row r="56" spans="1:13" ht="18" customHeight="1" x14ac:dyDescent="0.25">
      <c r="A56" s="26"/>
      <c r="B56" s="247" t="s">
        <v>48</v>
      </c>
      <c r="C56" s="248"/>
      <c r="D56" s="248"/>
      <c r="E56" s="248"/>
      <c r="F56" s="248"/>
      <c r="G56" s="248"/>
      <c r="H56" s="248"/>
      <c r="I56" s="248"/>
      <c r="J56" s="248"/>
      <c r="K56" s="248"/>
      <c r="L56" s="249"/>
      <c r="M56" s="25"/>
    </row>
    <row r="57" spans="1:13" ht="18" customHeight="1" x14ac:dyDescent="0.25">
      <c r="A57" s="26"/>
      <c r="B57" s="84" t="s">
        <v>20</v>
      </c>
      <c r="C57" s="85">
        <f t="shared" ref="C57:L57" si="31">C45+C50+C55</f>
        <v>691.14840000000015</v>
      </c>
      <c r="D57" s="85">
        <f t="shared" si="31"/>
        <v>713.66510400000016</v>
      </c>
      <c r="E57" s="85">
        <f t="shared" si="31"/>
        <v>713.66510400000016</v>
      </c>
      <c r="F57" s="85">
        <f t="shared" si="31"/>
        <v>702.40675200000021</v>
      </c>
      <c r="G57" s="85">
        <f t="shared" si="31"/>
        <v>702.40675200000021</v>
      </c>
      <c r="H57" s="85">
        <f t="shared" si="31"/>
        <v>724.92345600000021</v>
      </c>
      <c r="I57" s="85">
        <f t="shared" si="31"/>
        <v>691.14840000000015</v>
      </c>
      <c r="J57" s="85">
        <f t="shared" si="31"/>
        <v>713.66510400000016</v>
      </c>
      <c r="K57" s="85">
        <f t="shared" si="31"/>
        <v>713.66510400000016</v>
      </c>
      <c r="L57" s="86">
        <f t="shared" si="31"/>
        <v>702.40675200000021</v>
      </c>
      <c r="M57" s="25"/>
    </row>
    <row r="58" spans="1:13" ht="18" customHeight="1" x14ac:dyDescent="0.25">
      <c r="A58" s="26"/>
      <c r="B58" s="84" t="s">
        <v>19</v>
      </c>
      <c r="C58" s="87">
        <f>C57/'MP y Producción'!$F$26</f>
        <v>1.893557260273973</v>
      </c>
      <c r="D58" s="87">
        <f>D57/'MP y Producción'!$F$26</f>
        <v>1.955246860273973</v>
      </c>
      <c r="E58" s="87">
        <f>E57/'MP y Producción'!$F$26</f>
        <v>1.955246860273973</v>
      </c>
      <c r="F58" s="87">
        <f>F57/'MP y Producción'!$F$26</f>
        <v>1.9244020602739731</v>
      </c>
      <c r="G58" s="87">
        <f>G57/'MP y Producción'!$F$26</f>
        <v>1.9244020602739731</v>
      </c>
      <c r="H58" s="87">
        <f>H57/'MP y Producción'!$F$26</f>
        <v>1.9860916602739731</v>
      </c>
      <c r="I58" s="87">
        <f>I57/'MP y Producción'!$F$26</f>
        <v>1.893557260273973</v>
      </c>
      <c r="J58" s="87">
        <f>J57/'MP y Producción'!$F$26</f>
        <v>1.955246860273973</v>
      </c>
      <c r="K58" s="87">
        <f>K57/'MP y Producción'!$F$26</f>
        <v>1.955246860273973</v>
      </c>
      <c r="L58" s="88">
        <f>L57/'MP y Producción'!$F$26</f>
        <v>1.9244020602739731</v>
      </c>
      <c r="M58" s="25"/>
    </row>
    <row r="59" spans="1:13" ht="18" customHeight="1" thickBot="1" x14ac:dyDescent="0.3">
      <c r="A59" s="26"/>
      <c r="B59" s="81" t="s">
        <v>23</v>
      </c>
      <c r="C59" s="89">
        <f>C58/'MP y Producción'!C21</f>
        <v>1.0519762557077628</v>
      </c>
      <c r="D59" s="89">
        <f>D58/'MP y Producción'!D21</f>
        <v>1.0862482557077628</v>
      </c>
      <c r="E59" s="89">
        <f>E58/'MP y Producción'!E21</f>
        <v>1.0862482557077628</v>
      </c>
      <c r="F59" s="89">
        <f>F58/'MP y Producción'!F21</f>
        <v>1.0691122557077628</v>
      </c>
      <c r="G59" s="89">
        <f>G58/'MP y Producción'!G21</f>
        <v>1.0691122557077628</v>
      </c>
      <c r="H59" s="89">
        <f>H58/'MP y Producción'!H21</f>
        <v>1.1033842557077629</v>
      </c>
      <c r="I59" s="89">
        <f>I58/'MP y Producción'!I21</f>
        <v>1.0519762557077628</v>
      </c>
      <c r="J59" s="89">
        <f>J58/'MP y Producción'!J21</f>
        <v>1.0862482557077628</v>
      </c>
      <c r="K59" s="89">
        <f>K58/'MP y Producción'!K21</f>
        <v>1.0862482557077628</v>
      </c>
      <c r="L59" s="90">
        <f>L58/'MP y Producción'!L21</f>
        <v>1.0691122557077628</v>
      </c>
      <c r="M59" s="25"/>
    </row>
    <row r="60" spans="1:13" ht="18" customHeight="1" thickBot="1" x14ac:dyDescent="0.3">
      <c r="A60" s="35"/>
      <c r="B60" s="36"/>
      <c r="C60" s="36"/>
      <c r="D60" s="37"/>
      <c r="E60" s="37"/>
      <c r="F60" s="37"/>
      <c r="G60" s="37"/>
      <c r="H60" s="37"/>
      <c r="I60" s="37"/>
      <c r="J60" s="37"/>
      <c r="K60" s="37"/>
      <c r="L60" s="37"/>
      <c r="M60" s="38"/>
    </row>
  </sheetData>
  <sheetProtection algorithmName="SHA-512" hashValue="Gu89M5M7LoqBvfltYoCYwlrP8vqIUaCreeiEVFvEDuVJpUVIYVEPJVJhjgJsPz9yg+yKlMaVbTq8EMeqFSNEBg==" saltValue="DDZiNdoJVi4rED9w2Gpz/w==" spinCount="100000" sheet="1" objects="1" scenarios="1" selectLockedCells="1"/>
  <mergeCells count="10">
    <mergeCell ref="A1:M1"/>
    <mergeCell ref="A2:M2"/>
    <mergeCell ref="B41:L41"/>
    <mergeCell ref="B46:L46"/>
    <mergeCell ref="B51:L51"/>
    <mergeCell ref="B56:L56"/>
    <mergeCell ref="B17:L17"/>
    <mergeCell ref="B22:L22"/>
    <mergeCell ref="B27:L27"/>
    <mergeCell ref="B32:L32"/>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188EBA-DFC7-4EEF-A4AD-A7DCC3E4B200}">
  <sheetPr>
    <tabColor theme="7" tint="0.39997558519241921"/>
  </sheetPr>
  <dimension ref="A1:M42"/>
  <sheetViews>
    <sheetView showGridLines="0" showRowColHeaders="0" zoomScale="110" zoomScaleNormal="110" workbookViewId="0">
      <pane ySplit="8" topLeftCell="A9" activePane="bottomLeft" state="frozen"/>
      <selection pane="bottomLeft" sqref="A1:M1"/>
    </sheetView>
  </sheetViews>
  <sheetFormatPr baseColWidth="10" defaultColWidth="0" defaultRowHeight="18" customHeight="1" zeroHeight="1" x14ac:dyDescent="0.25"/>
  <cols>
    <col min="1" max="1" width="6.77734375" style="6" customWidth="1"/>
    <col min="2" max="2" width="15.6640625" style="5" customWidth="1"/>
    <col min="3" max="3" width="10.21875" style="5" customWidth="1"/>
    <col min="4" max="12" width="10.21875" customWidth="1"/>
    <col min="13" max="13" width="8.88671875" customWidth="1"/>
    <col min="14" max="16384" width="11.5546875" hidden="1"/>
  </cols>
  <sheetData>
    <row r="1" spans="1:13" ht="34.200000000000003" customHeight="1" x14ac:dyDescent="0.25">
      <c r="A1" s="230" t="str">
        <f>Generales!A1</f>
        <v>INSTALACIÓN DE UNA PLANTA DE MIBK A PARTIR DEL IPA VÍA ACETONA</v>
      </c>
      <c r="B1" s="231"/>
      <c r="C1" s="231"/>
      <c r="D1" s="231"/>
      <c r="E1" s="231"/>
      <c r="F1" s="231"/>
      <c r="G1" s="231"/>
      <c r="H1" s="231"/>
      <c r="I1" s="231"/>
      <c r="J1" s="231"/>
      <c r="K1" s="231"/>
      <c r="L1" s="231"/>
      <c r="M1" s="232"/>
    </row>
    <row r="2" spans="1:13" ht="24.6" x14ac:dyDescent="0.25">
      <c r="A2" s="227" t="s">
        <v>39</v>
      </c>
      <c r="B2" s="228"/>
      <c r="C2" s="228"/>
      <c r="D2" s="228"/>
      <c r="E2" s="228"/>
      <c r="F2" s="228"/>
      <c r="G2" s="228"/>
      <c r="H2" s="228"/>
      <c r="I2" s="228"/>
      <c r="J2" s="228"/>
      <c r="K2" s="228"/>
      <c r="L2" s="228"/>
      <c r="M2" s="229"/>
    </row>
    <row r="3" spans="1:13" ht="13.2" x14ac:dyDescent="0.25">
      <c r="A3" s="24"/>
      <c r="B3"/>
      <c r="C3"/>
      <c r="M3" s="25"/>
    </row>
    <row r="4" spans="1:13" ht="18" customHeight="1" x14ac:dyDescent="0.25">
      <c r="A4" s="26"/>
      <c r="B4" s="47" t="s">
        <v>119</v>
      </c>
      <c r="C4" s="27"/>
      <c r="M4" s="25"/>
    </row>
    <row r="5" spans="1:13" ht="3" customHeight="1" x14ac:dyDescent="0.25">
      <c r="A5" s="26"/>
      <c r="B5" s="28"/>
      <c r="C5" s="28"/>
      <c r="H5" s="6"/>
      <c r="I5" s="28"/>
      <c r="J5" s="28"/>
      <c r="M5" s="25"/>
    </row>
    <row r="6" spans="1:13" ht="18" customHeight="1" thickBot="1" x14ac:dyDescent="0.3">
      <c r="A6" s="26"/>
      <c r="B6" s="10" t="s">
        <v>38</v>
      </c>
      <c r="M6" s="25"/>
    </row>
    <row r="7" spans="1:13" ht="18" customHeight="1" thickBot="1" x14ac:dyDescent="0.3">
      <c r="A7" s="26"/>
      <c r="B7" s="108" t="s">
        <v>8</v>
      </c>
      <c r="C7" s="109">
        <v>1</v>
      </c>
      <c r="D7" s="109">
        <f>C7+1</f>
        <v>2</v>
      </c>
      <c r="E7" s="109">
        <f t="shared" ref="E7:L7" si="0">D7+1</f>
        <v>3</v>
      </c>
      <c r="F7" s="109">
        <f t="shared" si="0"/>
        <v>4</v>
      </c>
      <c r="G7" s="109">
        <f t="shared" si="0"/>
        <v>5</v>
      </c>
      <c r="H7" s="109">
        <f t="shared" si="0"/>
        <v>6</v>
      </c>
      <c r="I7" s="109">
        <f t="shared" si="0"/>
        <v>7</v>
      </c>
      <c r="J7" s="109">
        <f t="shared" si="0"/>
        <v>8</v>
      </c>
      <c r="K7" s="109">
        <f t="shared" si="0"/>
        <v>9</v>
      </c>
      <c r="L7" s="110">
        <f t="shared" si="0"/>
        <v>10</v>
      </c>
      <c r="M7" s="25"/>
    </row>
    <row r="8" spans="1:13" ht="3" customHeight="1" thickBot="1" x14ac:dyDescent="0.3">
      <c r="A8" s="26"/>
      <c r="B8" s="28"/>
      <c r="C8" s="28"/>
      <c r="H8" s="6"/>
      <c r="I8" s="28"/>
      <c r="J8" s="28"/>
      <c r="M8" s="25"/>
    </row>
    <row r="9" spans="1:13" ht="18" customHeight="1" x14ac:dyDescent="0.25">
      <c r="A9" s="26"/>
      <c r="B9" s="265" t="s">
        <v>40</v>
      </c>
      <c r="C9" s="266"/>
      <c r="D9" s="266"/>
      <c r="E9" s="266"/>
      <c r="F9" s="266"/>
      <c r="G9" s="266"/>
      <c r="H9" s="266"/>
      <c r="I9" s="266"/>
      <c r="J9" s="266"/>
      <c r="K9" s="266"/>
      <c r="L9" s="267"/>
      <c r="M9" s="25"/>
    </row>
    <row r="10" spans="1:13" ht="18" customHeight="1" x14ac:dyDescent="0.25">
      <c r="A10" s="26"/>
      <c r="B10" s="268" t="str">
        <f>"Inv. De M.P. "&amp;Generales!C24&amp;" días"</f>
        <v>Inv. De M.P. 30 días</v>
      </c>
      <c r="C10" s="269"/>
      <c r="D10" s="269"/>
      <c r="E10" s="269"/>
      <c r="F10" s="269"/>
      <c r="G10" s="269"/>
      <c r="H10" s="269"/>
      <c r="I10" s="269"/>
      <c r="J10" s="269"/>
      <c r="K10" s="269"/>
      <c r="L10" s="270"/>
      <c r="M10" s="25"/>
    </row>
    <row r="11" spans="1:13" ht="18" customHeight="1" x14ac:dyDescent="0.25">
      <c r="A11" s="26"/>
      <c r="B11" s="97" t="s">
        <v>22</v>
      </c>
      <c r="C11" s="98">
        <f>'MP y Producción'!C25</f>
        <v>3.0844800000000006</v>
      </c>
      <c r="D11" s="98">
        <f>'MP y Producción'!D25</f>
        <v>3.0844800000000006</v>
      </c>
      <c r="E11" s="98">
        <f>'MP y Producción'!E25</f>
        <v>3.0844800000000006</v>
      </c>
      <c r="F11" s="98">
        <f>'MP y Producción'!F25</f>
        <v>3.0844800000000006</v>
      </c>
      <c r="G11" s="98">
        <f>'MP y Producción'!G25</f>
        <v>3.0844800000000006</v>
      </c>
      <c r="H11" s="98">
        <f>'MP y Producción'!H25</f>
        <v>3.0844800000000006</v>
      </c>
      <c r="I11" s="98">
        <f>'MP y Producción'!I25</f>
        <v>3.0844800000000006</v>
      </c>
      <c r="J11" s="98">
        <f>'MP y Producción'!J25</f>
        <v>3.0844800000000006</v>
      </c>
      <c r="K11" s="98">
        <f>'MP y Producción'!K25</f>
        <v>3.0844800000000006</v>
      </c>
      <c r="L11" s="99">
        <f>'MP y Producción'!L25</f>
        <v>3.0844800000000006</v>
      </c>
      <c r="M11" s="68" t="str">
        <f>'MP y Producción'!$B$18</f>
        <v>TABLA N° 3</v>
      </c>
    </row>
    <row r="12" spans="1:13" ht="18" customHeight="1" x14ac:dyDescent="0.25">
      <c r="A12" s="26"/>
      <c r="B12" s="97" t="s">
        <v>43</v>
      </c>
      <c r="C12" s="98">
        <f>C11*'MP y Producción'!$F$26/$E$41</f>
        <v>3.411621818181819</v>
      </c>
      <c r="D12" s="98">
        <f>D11*'MP y Producción'!$F$26/$E$41</f>
        <v>3.411621818181819</v>
      </c>
      <c r="E12" s="98">
        <f>E11*'MP y Producción'!$F$26/$E$41</f>
        <v>3.411621818181819</v>
      </c>
      <c r="F12" s="98">
        <f>F11*'MP y Producción'!$F$26/$E$41</f>
        <v>3.411621818181819</v>
      </c>
      <c r="G12" s="98">
        <f>G11*'MP y Producción'!$F$26/$E$41</f>
        <v>3.411621818181819</v>
      </c>
      <c r="H12" s="98">
        <f>H11*'MP y Producción'!$F$26/$E$41</f>
        <v>3.411621818181819</v>
      </c>
      <c r="I12" s="98">
        <f>I11*'MP y Producción'!$F$26/$E$41</f>
        <v>3.411621818181819</v>
      </c>
      <c r="J12" s="98">
        <f>J11*'MP y Producción'!$F$26/$E$41</f>
        <v>3.411621818181819</v>
      </c>
      <c r="K12" s="98">
        <f>K11*'MP y Producción'!$F$26/$E$41</f>
        <v>3.411621818181819</v>
      </c>
      <c r="L12" s="99">
        <f>L11*'MP y Producción'!$F$26/$E$41</f>
        <v>3.411621818181819</v>
      </c>
      <c r="M12" s="25"/>
    </row>
    <row r="13" spans="1:13" ht="18" customHeight="1" x14ac:dyDescent="0.25">
      <c r="A13" s="26"/>
      <c r="B13" s="97" t="s">
        <v>44</v>
      </c>
      <c r="C13" s="100">
        <f>C12*Generales!$C$24</f>
        <v>102.34865454545456</v>
      </c>
      <c r="D13" s="100">
        <f>D12*Generales!$C$24</f>
        <v>102.34865454545456</v>
      </c>
      <c r="E13" s="100">
        <f>E12*Generales!$C$24</f>
        <v>102.34865454545456</v>
      </c>
      <c r="F13" s="100">
        <f>F12*Generales!$C$24</f>
        <v>102.34865454545456</v>
      </c>
      <c r="G13" s="100">
        <f>G12*Generales!$C$24</f>
        <v>102.34865454545456</v>
      </c>
      <c r="H13" s="100">
        <f>H12*Generales!$C$24</f>
        <v>102.34865454545456</v>
      </c>
      <c r="I13" s="100">
        <f>I12*Generales!$C$24</f>
        <v>102.34865454545456</v>
      </c>
      <c r="J13" s="100">
        <f>J12*Generales!$C$24</f>
        <v>102.34865454545456</v>
      </c>
      <c r="K13" s="100">
        <f>K12*Generales!$C$24</f>
        <v>102.34865454545456</v>
      </c>
      <c r="L13" s="101">
        <f>L12*Generales!$C$24</f>
        <v>102.34865454545456</v>
      </c>
      <c r="M13" s="25"/>
    </row>
    <row r="14" spans="1:13" ht="18" customHeight="1" x14ac:dyDescent="0.25">
      <c r="A14" s="26"/>
      <c r="B14" s="97" t="s">
        <v>23</v>
      </c>
      <c r="C14" s="98">
        <f>'MP y Producción'!C13</f>
        <v>0.5</v>
      </c>
      <c r="D14" s="98">
        <f>'MP y Producción'!D13</f>
        <v>0.52</v>
      </c>
      <c r="E14" s="98">
        <f>'MP y Producción'!E13</f>
        <v>0.52</v>
      </c>
      <c r="F14" s="98">
        <f>'MP y Producción'!F13</f>
        <v>0.51</v>
      </c>
      <c r="G14" s="98">
        <f>'MP y Producción'!G13</f>
        <v>0.51</v>
      </c>
      <c r="H14" s="98">
        <f>'MP y Producción'!H13</f>
        <v>0.53</v>
      </c>
      <c r="I14" s="98">
        <f>'MP y Producción'!I13</f>
        <v>0.5</v>
      </c>
      <c r="J14" s="98">
        <f>'MP y Producción'!J13</f>
        <v>0.52</v>
      </c>
      <c r="K14" s="98">
        <f>'MP y Producción'!K13</f>
        <v>0.52</v>
      </c>
      <c r="L14" s="99">
        <f>'MP y Producción'!L13</f>
        <v>0.51</v>
      </c>
      <c r="M14" s="68" t="str">
        <f>'MP y Producción'!$B$11</f>
        <v>TABLA N° 2</v>
      </c>
    </row>
    <row r="15" spans="1:13" ht="18" customHeight="1" thickBot="1" x14ac:dyDescent="0.3">
      <c r="A15" s="26"/>
      <c r="B15" s="94" t="s">
        <v>20</v>
      </c>
      <c r="C15" s="95">
        <f t="shared" ref="C15:L15" si="1">C13*C14</f>
        <v>51.174327272727282</v>
      </c>
      <c r="D15" s="95">
        <f t="shared" si="1"/>
        <v>53.221300363636374</v>
      </c>
      <c r="E15" s="95">
        <f t="shared" si="1"/>
        <v>53.221300363636374</v>
      </c>
      <c r="F15" s="95">
        <f t="shared" si="1"/>
        <v>52.197813818181828</v>
      </c>
      <c r="G15" s="95">
        <f t="shared" si="1"/>
        <v>52.197813818181828</v>
      </c>
      <c r="H15" s="95">
        <f t="shared" si="1"/>
        <v>54.244786909090919</v>
      </c>
      <c r="I15" s="95">
        <f t="shared" si="1"/>
        <v>51.174327272727282</v>
      </c>
      <c r="J15" s="95">
        <f t="shared" si="1"/>
        <v>53.221300363636374</v>
      </c>
      <c r="K15" s="95">
        <f t="shared" si="1"/>
        <v>53.221300363636374</v>
      </c>
      <c r="L15" s="96">
        <f t="shared" si="1"/>
        <v>52.197813818181828</v>
      </c>
      <c r="M15" s="25"/>
    </row>
    <row r="16" spans="1:13" ht="18" customHeight="1" x14ac:dyDescent="0.25">
      <c r="A16" s="26"/>
      <c r="B16" s="271" t="str">
        <f>"Inv. De P.P. "&amp;Generales!C26&amp;" días"</f>
        <v>Inv. De P.P. 10 días</v>
      </c>
      <c r="C16" s="272"/>
      <c r="D16" s="272"/>
      <c r="E16" s="272"/>
      <c r="F16" s="272"/>
      <c r="G16" s="272"/>
      <c r="H16" s="272"/>
      <c r="I16" s="272"/>
      <c r="J16" s="272"/>
      <c r="K16" s="272"/>
      <c r="L16" s="273"/>
      <c r="M16" s="25"/>
    </row>
    <row r="17" spans="1:13" ht="18" customHeight="1" x14ac:dyDescent="0.25">
      <c r="A17" s="26"/>
      <c r="B17" s="97" t="s">
        <v>22</v>
      </c>
      <c r="C17" s="98">
        <f>'MP y Producción'!C22</f>
        <v>2.4480000000000004</v>
      </c>
      <c r="D17" s="98">
        <f>'MP y Producción'!D22</f>
        <v>2.4480000000000004</v>
      </c>
      <c r="E17" s="98">
        <f>'MP y Producción'!E22</f>
        <v>2.4480000000000004</v>
      </c>
      <c r="F17" s="98">
        <f>'MP y Producción'!F22</f>
        <v>2.4480000000000004</v>
      </c>
      <c r="G17" s="98">
        <f>'MP y Producción'!G22</f>
        <v>2.4480000000000004</v>
      </c>
      <c r="H17" s="98">
        <f>'MP y Producción'!H22</f>
        <v>2.4480000000000004</v>
      </c>
      <c r="I17" s="98">
        <f>'MP y Producción'!I22</f>
        <v>2.4480000000000004</v>
      </c>
      <c r="J17" s="98">
        <f>'MP y Producción'!J22</f>
        <v>2.4480000000000004</v>
      </c>
      <c r="K17" s="98">
        <f>'MP y Producción'!K22</f>
        <v>2.4480000000000004</v>
      </c>
      <c r="L17" s="99">
        <f>'MP y Producción'!L22</f>
        <v>2.4480000000000004</v>
      </c>
      <c r="M17" s="25"/>
    </row>
    <row r="18" spans="1:13" ht="18" customHeight="1" x14ac:dyDescent="0.25">
      <c r="A18" s="26"/>
      <c r="B18" s="97" t="s">
        <v>43</v>
      </c>
      <c r="C18" s="98">
        <f>C17*'MP y Producción'!$F$26/$E$41</f>
        <v>2.7076363636363641</v>
      </c>
      <c r="D18" s="98">
        <f>D17*'MP y Producción'!$F$26/$E$41</f>
        <v>2.7076363636363641</v>
      </c>
      <c r="E18" s="98">
        <f>E17*'MP y Producción'!$F$26/$E$41</f>
        <v>2.7076363636363641</v>
      </c>
      <c r="F18" s="98">
        <f>F17*'MP y Producción'!$F$26/$E$41</f>
        <v>2.7076363636363641</v>
      </c>
      <c r="G18" s="98">
        <f>G17*'MP y Producción'!$F$26/$E$41</f>
        <v>2.7076363636363641</v>
      </c>
      <c r="H18" s="98">
        <f>H17*'MP y Producción'!$F$26/$E$41</f>
        <v>2.7076363636363641</v>
      </c>
      <c r="I18" s="98">
        <f>I17*'MP y Producción'!$F$26/$E$41</f>
        <v>2.7076363636363641</v>
      </c>
      <c r="J18" s="98">
        <f>J17*'MP y Producción'!$F$26/$E$41</f>
        <v>2.7076363636363641</v>
      </c>
      <c r="K18" s="98">
        <f>K17*'MP y Producción'!$F$26/$E$41</f>
        <v>2.7076363636363641</v>
      </c>
      <c r="L18" s="99">
        <f>L17*'MP y Producción'!$F$26/$E$41</f>
        <v>2.7076363636363641</v>
      </c>
      <c r="M18" s="25"/>
    </row>
    <row r="19" spans="1:13" ht="18" customHeight="1" x14ac:dyDescent="0.25">
      <c r="A19" s="26"/>
      <c r="B19" s="97" t="s">
        <v>44</v>
      </c>
      <c r="C19" s="100">
        <f>C18*Generales!$C$26</f>
        <v>27.076363636363642</v>
      </c>
      <c r="D19" s="100">
        <f>D18*Generales!$C$26</f>
        <v>27.076363636363642</v>
      </c>
      <c r="E19" s="100">
        <f>E18*Generales!$C$26</f>
        <v>27.076363636363642</v>
      </c>
      <c r="F19" s="100">
        <f>F18*Generales!$C$26</f>
        <v>27.076363636363642</v>
      </c>
      <c r="G19" s="100">
        <f>G18*Generales!$C$26</f>
        <v>27.076363636363642</v>
      </c>
      <c r="H19" s="100">
        <f>H18*Generales!$C$26</f>
        <v>27.076363636363642</v>
      </c>
      <c r="I19" s="100">
        <f>I18*Generales!$C$26</f>
        <v>27.076363636363642</v>
      </c>
      <c r="J19" s="100">
        <f>J18*Generales!$C$26</f>
        <v>27.076363636363642</v>
      </c>
      <c r="K19" s="100">
        <f>K18*Generales!$C$26</f>
        <v>27.076363636363642</v>
      </c>
      <c r="L19" s="101">
        <f>L18*Generales!$C$26</f>
        <v>27.076363636363642</v>
      </c>
      <c r="M19" s="25"/>
    </row>
    <row r="20" spans="1:13" ht="18" customHeight="1" x14ac:dyDescent="0.25">
      <c r="A20" s="26"/>
      <c r="B20" s="97" t="s">
        <v>23</v>
      </c>
      <c r="C20" s="98">
        <f>'Ventas y Costos'!C35</f>
        <v>0.68224371026949604</v>
      </c>
      <c r="D20" s="98">
        <f>'Ventas y Costos'!D35</f>
        <v>0.70744371026949604</v>
      </c>
      <c r="E20" s="98">
        <f>'Ventas y Costos'!E35</f>
        <v>0.70744371026949604</v>
      </c>
      <c r="F20" s="98">
        <f>'Ventas y Costos'!F35</f>
        <v>0.6948437102694961</v>
      </c>
      <c r="G20" s="98">
        <f>'Ventas y Costos'!G35</f>
        <v>0.6948437102694961</v>
      </c>
      <c r="H20" s="98">
        <f>'Ventas y Costos'!H35</f>
        <v>0.7200437102694961</v>
      </c>
      <c r="I20" s="98">
        <f>'Ventas y Costos'!I35</f>
        <v>0.68224371026949604</v>
      </c>
      <c r="J20" s="98">
        <f>'Ventas y Costos'!J35</f>
        <v>0.70744371026949604</v>
      </c>
      <c r="K20" s="98">
        <f>'Ventas y Costos'!K35</f>
        <v>0.70744371026949604</v>
      </c>
      <c r="L20" s="99">
        <f>'Ventas y Costos'!L35</f>
        <v>0.6948437102694961</v>
      </c>
      <c r="M20" s="68" t="str">
        <f>'Ventas y Costos'!$B$15</f>
        <v>TABLA N° 5</v>
      </c>
    </row>
    <row r="21" spans="1:13" ht="18" customHeight="1" thickBot="1" x14ac:dyDescent="0.3">
      <c r="A21" s="26"/>
      <c r="B21" s="94" t="s">
        <v>20</v>
      </c>
      <c r="C21" s="95">
        <f t="shared" ref="C21:L21" si="2">C19*C20</f>
        <v>18.472678787878795</v>
      </c>
      <c r="D21" s="95">
        <f t="shared" si="2"/>
        <v>19.155003151515157</v>
      </c>
      <c r="E21" s="95">
        <f t="shared" si="2"/>
        <v>19.155003151515157</v>
      </c>
      <c r="F21" s="95">
        <f t="shared" si="2"/>
        <v>18.813840969696979</v>
      </c>
      <c r="G21" s="95">
        <f t="shared" si="2"/>
        <v>18.813840969696979</v>
      </c>
      <c r="H21" s="95">
        <f t="shared" si="2"/>
        <v>19.496165333333341</v>
      </c>
      <c r="I21" s="95">
        <f t="shared" si="2"/>
        <v>18.472678787878795</v>
      </c>
      <c r="J21" s="95">
        <f t="shared" si="2"/>
        <v>19.155003151515157</v>
      </c>
      <c r="K21" s="95">
        <f t="shared" si="2"/>
        <v>19.155003151515157</v>
      </c>
      <c r="L21" s="96">
        <f t="shared" si="2"/>
        <v>18.813840969696979</v>
      </c>
      <c r="M21" s="25"/>
    </row>
    <row r="22" spans="1:13" ht="18" customHeight="1" x14ac:dyDescent="0.25">
      <c r="A22" s="26"/>
      <c r="B22" s="271" t="str">
        <f>"Inv. De P.T. "&amp;Generales!C28&amp;" días"</f>
        <v>Inv. De P.T. 25 días</v>
      </c>
      <c r="C22" s="272"/>
      <c r="D22" s="272"/>
      <c r="E22" s="272"/>
      <c r="F22" s="272"/>
      <c r="G22" s="272"/>
      <c r="H22" s="272"/>
      <c r="I22" s="272"/>
      <c r="J22" s="272"/>
      <c r="K22" s="272"/>
      <c r="L22" s="273"/>
      <c r="M22" s="25"/>
    </row>
    <row r="23" spans="1:13" ht="18" customHeight="1" x14ac:dyDescent="0.25">
      <c r="A23" s="26"/>
      <c r="B23" s="97" t="s">
        <v>22</v>
      </c>
      <c r="C23" s="98">
        <f>'MP y Producción'!C21</f>
        <v>1.8</v>
      </c>
      <c r="D23" s="98">
        <f>'MP y Producción'!D21</f>
        <v>1.8</v>
      </c>
      <c r="E23" s="98">
        <f>'MP y Producción'!E21</f>
        <v>1.8</v>
      </c>
      <c r="F23" s="98">
        <f>'MP y Producción'!F21</f>
        <v>1.8</v>
      </c>
      <c r="G23" s="98">
        <f>'MP y Producción'!G21</f>
        <v>1.8</v>
      </c>
      <c r="H23" s="98">
        <f>'MP y Producción'!H21</f>
        <v>1.8</v>
      </c>
      <c r="I23" s="98">
        <f>'MP y Producción'!I21</f>
        <v>1.8</v>
      </c>
      <c r="J23" s="98">
        <f>'MP y Producción'!J21</f>
        <v>1.8</v>
      </c>
      <c r="K23" s="98">
        <f>'MP y Producción'!K21</f>
        <v>1.8</v>
      </c>
      <c r="L23" s="99">
        <f>'MP y Producción'!L21</f>
        <v>1.8</v>
      </c>
      <c r="M23" s="68" t="str">
        <f>'MP y Producción'!$B$18</f>
        <v>TABLA N° 3</v>
      </c>
    </row>
    <row r="24" spans="1:13" ht="18" customHeight="1" x14ac:dyDescent="0.25">
      <c r="A24" s="26"/>
      <c r="B24" s="97" t="s">
        <v>43</v>
      </c>
      <c r="C24" s="98">
        <f>C23*'MP y Producción'!$F$26/$E$41</f>
        <v>1.990909090909091</v>
      </c>
      <c r="D24" s="98">
        <f>D23*'MP y Producción'!$F$26/$E$41</f>
        <v>1.990909090909091</v>
      </c>
      <c r="E24" s="98">
        <f>E23*'MP y Producción'!$F$26/$E$41</f>
        <v>1.990909090909091</v>
      </c>
      <c r="F24" s="98">
        <f>F23*'MP y Producción'!$F$26/$E$41</f>
        <v>1.990909090909091</v>
      </c>
      <c r="G24" s="98">
        <f>G23*'MP y Producción'!$F$26/$E$41</f>
        <v>1.990909090909091</v>
      </c>
      <c r="H24" s="98">
        <f>H23*'MP y Producción'!$F$26/$E$41</f>
        <v>1.990909090909091</v>
      </c>
      <c r="I24" s="98">
        <f>I23*'MP y Producción'!$F$26/$E$41</f>
        <v>1.990909090909091</v>
      </c>
      <c r="J24" s="98">
        <f>J23*'MP y Producción'!$F$26/$E$41</f>
        <v>1.990909090909091</v>
      </c>
      <c r="K24" s="98">
        <f>K23*'MP y Producción'!$F$26/$E$41</f>
        <v>1.990909090909091</v>
      </c>
      <c r="L24" s="99">
        <f>L23*'MP y Producción'!$F$26/$E$41</f>
        <v>1.990909090909091</v>
      </c>
      <c r="M24" s="25"/>
    </row>
    <row r="25" spans="1:13" ht="18" customHeight="1" x14ac:dyDescent="0.25">
      <c r="A25" s="26"/>
      <c r="B25" s="97" t="s">
        <v>44</v>
      </c>
      <c r="C25" s="100">
        <f>C24*Generales!$C$28</f>
        <v>49.772727272727273</v>
      </c>
      <c r="D25" s="100">
        <f>D24*Generales!$C$28</f>
        <v>49.772727272727273</v>
      </c>
      <c r="E25" s="100">
        <f>E24*Generales!$C$28</f>
        <v>49.772727272727273</v>
      </c>
      <c r="F25" s="100">
        <f>F24*Generales!$C$28</f>
        <v>49.772727272727273</v>
      </c>
      <c r="G25" s="100">
        <f>G24*Generales!$C$28</f>
        <v>49.772727272727273</v>
      </c>
      <c r="H25" s="100">
        <f>H24*Generales!$C$28</f>
        <v>49.772727272727273</v>
      </c>
      <c r="I25" s="100">
        <f>I24*Generales!$C$28</f>
        <v>49.772727272727273</v>
      </c>
      <c r="J25" s="100">
        <f>J24*Generales!$C$28</f>
        <v>49.772727272727273</v>
      </c>
      <c r="K25" s="100">
        <f>K24*Generales!$C$28</f>
        <v>49.772727272727273</v>
      </c>
      <c r="L25" s="101">
        <f>L24*Generales!$C$28</f>
        <v>49.772727272727273</v>
      </c>
      <c r="M25" s="25"/>
    </row>
    <row r="26" spans="1:13" ht="18" customHeight="1" x14ac:dyDescent="0.25">
      <c r="A26" s="26"/>
      <c r="B26" s="97" t="s">
        <v>23</v>
      </c>
      <c r="C26" s="98">
        <f>'Ventas y Costos'!C59</f>
        <v>1.0519762557077628</v>
      </c>
      <c r="D26" s="98">
        <f>'Ventas y Costos'!D59</f>
        <v>1.0862482557077628</v>
      </c>
      <c r="E26" s="98">
        <f>'Ventas y Costos'!E59</f>
        <v>1.0862482557077628</v>
      </c>
      <c r="F26" s="98">
        <f>'Ventas y Costos'!F59</f>
        <v>1.0691122557077628</v>
      </c>
      <c r="G26" s="98">
        <f>'Ventas y Costos'!G59</f>
        <v>1.0691122557077628</v>
      </c>
      <c r="H26" s="98">
        <f>'Ventas y Costos'!H59</f>
        <v>1.1033842557077629</v>
      </c>
      <c r="I26" s="98">
        <f>'Ventas y Costos'!I59</f>
        <v>1.0519762557077628</v>
      </c>
      <c r="J26" s="98">
        <f>'Ventas y Costos'!J59</f>
        <v>1.0862482557077628</v>
      </c>
      <c r="K26" s="98">
        <f>'Ventas y Costos'!K59</f>
        <v>1.0862482557077628</v>
      </c>
      <c r="L26" s="99">
        <f>'Ventas y Costos'!L59</f>
        <v>1.0691122557077628</v>
      </c>
      <c r="M26" s="68" t="str">
        <f>'Ventas y Costos'!B39</f>
        <v>TABLA N° 6</v>
      </c>
    </row>
    <row r="27" spans="1:13" ht="18" customHeight="1" thickBot="1" x14ac:dyDescent="0.3">
      <c r="A27" s="26"/>
      <c r="B27" s="94" t="s">
        <v>20</v>
      </c>
      <c r="C27" s="95">
        <f t="shared" ref="C27:L27" si="3">C25*C26</f>
        <v>52.359727272727284</v>
      </c>
      <c r="D27" s="95">
        <f t="shared" si="3"/>
        <v>54.065538181818198</v>
      </c>
      <c r="E27" s="95">
        <f t="shared" si="3"/>
        <v>54.065538181818198</v>
      </c>
      <c r="F27" s="95">
        <f t="shared" si="3"/>
        <v>53.212632727272741</v>
      </c>
      <c r="G27" s="95">
        <f t="shared" si="3"/>
        <v>53.212632727272741</v>
      </c>
      <c r="H27" s="95">
        <f t="shared" si="3"/>
        <v>54.918443636363655</v>
      </c>
      <c r="I27" s="95">
        <f t="shared" si="3"/>
        <v>52.359727272727284</v>
      </c>
      <c r="J27" s="95">
        <f t="shared" si="3"/>
        <v>54.065538181818198</v>
      </c>
      <c r="K27" s="95">
        <f t="shared" si="3"/>
        <v>54.065538181818198</v>
      </c>
      <c r="L27" s="96">
        <f t="shared" si="3"/>
        <v>53.212632727272741</v>
      </c>
      <c r="M27" s="25"/>
    </row>
    <row r="28" spans="1:13" ht="18" customHeight="1" x14ac:dyDescent="0.25">
      <c r="A28" s="26"/>
      <c r="B28" s="271" t="str">
        <f>"Cuentas por cobrar - "&amp;Generales!C30&amp;" días de ventas"</f>
        <v>Cuentas por cobrar - 15 días de ventas</v>
      </c>
      <c r="C28" s="272"/>
      <c r="D28" s="272"/>
      <c r="E28" s="272"/>
      <c r="F28" s="272"/>
      <c r="G28" s="272"/>
      <c r="H28" s="272"/>
      <c r="I28" s="272"/>
      <c r="J28" s="272"/>
      <c r="K28" s="272"/>
      <c r="L28" s="273"/>
      <c r="M28" s="25"/>
    </row>
    <row r="29" spans="1:13" ht="18" customHeight="1" thickBot="1" x14ac:dyDescent="0.3">
      <c r="A29" s="26"/>
      <c r="B29" s="94" t="s">
        <v>20</v>
      </c>
      <c r="C29" s="95">
        <f>'Ventas y Costos'!C11*Generales!$C$30/'MP y Producción'!$F$26</f>
        <v>32.400000000000006</v>
      </c>
      <c r="D29" s="95">
        <f>'Ventas y Costos'!D11*Generales!$C$30/'MP y Producción'!$F$26</f>
        <v>32.94</v>
      </c>
      <c r="E29" s="95">
        <f>'Ventas y Costos'!E11*Generales!$C$30/'MP y Producción'!$F$26</f>
        <v>33.21</v>
      </c>
      <c r="F29" s="95">
        <f>'Ventas y Costos'!F11*Generales!$C$30/'MP y Producción'!$F$26</f>
        <v>33.75</v>
      </c>
      <c r="G29" s="95">
        <f>'Ventas y Costos'!G11*Generales!$C$30/'MP y Producción'!$F$26</f>
        <v>33.21</v>
      </c>
      <c r="H29" s="95">
        <f>'Ventas y Costos'!H11*Generales!$C$30/'MP y Producción'!$F$26</f>
        <v>32.94</v>
      </c>
      <c r="I29" s="95">
        <f>'Ventas y Costos'!I11*Generales!$C$30/'MP y Producción'!$F$26</f>
        <v>33.21</v>
      </c>
      <c r="J29" s="95">
        <f>'Ventas y Costos'!J11*Generales!$C$30/'MP y Producción'!$F$26</f>
        <v>33.75</v>
      </c>
      <c r="K29" s="95">
        <f>'Ventas y Costos'!K11*Generales!$C$30/'MP y Producción'!$F$26</f>
        <v>33.21</v>
      </c>
      <c r="L29" s="96">
        <f>'Ventas y Costos'!L11*Generales!$C$30/'MP y Producción'!$F$26</f>
        <v>33.75</v>
      </c>
      <c r="M29" s="25"/>
    </row>
    <row r="30" spans="1:13" ht="18" customHeight="1" thickBot="1" x14ac:dyDescent="0.3">
      <c r="A30" s="26"/>
      <c r="B30" s="105" t="s">
        <v>46</v>
      </c>
      <c r="C30" s="106">
        <f t="shared" ref="C30:L30" si="4">C15+C21+C27+C29</f>
        <v>154.40673333333336</v>
      </c>
      <c r="D30" s="106">
        <f t="shared" si="4"/>
        <v>159.38184169696973</v>
      </c>
      <c r="E30" s="106">
        <f t="shared" si="4"/>
        <v>159.65184169696974</v>
      </c>
      <c r="F30" s="106">
        <f t="shared" si="4"/>
        <v>157.97428751515156</v>
      </c>
      <c r="G30" s="106">
        <f t="shared" si="4"/>
        <v>157.43428751515157</v>
      </c>
      <c r="H30" s="106">
        <f t="shared" si="4"/>
        <v>161.5993958787879</v>
      </c>
      <c r="I30" s="106">
        <f t="shared" si="4"/>
        <v>155.21673333333337</v>
      </c>
      <c r="J30" s="106">
        <f t="shared" si="4"/>
        <v>160.19184169696973</v>
      </c>
      <c r="K30" s="106">
        <f t="shared" si="4"/>
        <v>159.65184169696974</v>
      </c>
      <c r="L30" s="107">
        <f t="shared" si="4"/>
        <v>157.97428751515156</v>
      </c>
      <c r="M30" s="25"/>
    </row>
    <row r="31" spans="1:13" ht="3" customHeight="1" thickBot="1" x14ac:dyDescent="0.3">
      <c r="A31" s="26"/>
      <c r="B31" s="28"/>
      <c r="C31" s="28"/>
      <c r="H31" s="6"/>
      <c r="I31" s="28"/>
      <c r="J31" s="28"/>
      <c r="M31" s="25"/>
    </row>
    <row r="32" spans="1:13" ht="18" customHeight="1" thickBot="1" x14ac:dyDescent="0.3">
      <c r="A32" s="26"/>
      <c r="B32" s="247" t="s">
        <v>42</v>
      </c>
      <c r="C32" s="248"/>
      <c r="D32" s="248"/>
      <c r="E32" s="248"/>
      <c r="F32" s="248"/>
      <c r="G32" s="248"/>
      <c r="H32" s="248"/>
      <c r="I32" s="248"/>
      <c r="J32" s="248"/>
      <c r="K32" s="248"/>
      <c r="L32" s="249"/>
      <c r="M32" s="25"/>
    </row>
    <row r="33" spans="1:13" ht="18" customHeight="1" x14ac:dyDescent="0.25">
      <c r="A33" s="26"/>
      <c r="B33" s="274" t="str">
        <f>"Cuentas por pagar - "&amp;Generales!C32&amp;" días de M.P."</f>
        <v>Cuentas por pagar - 20 días de M.P.</v>
      </c>
      <c r="C33" s="275"/>
      <c r="D33" s="275"/>
      <c r="E33" s="275"/>
      <c r="F33" s="275"/>
      <c r="G33" s="275"/>
      <c r="H33" s="275"/>
      <c r="I33" s="275"/>
      <c r="J33" s="275"/>
      <c r="K33" s="275"/>
      <c r="L33" s="276"/>
      <c r="M33" s="25"/>
    </row>
    <row r="34" spans="1:13" ht="18" customHeight="1" thickBot="1" x14ac:dyDescent="0.3">
      <c r="A34" s="26"/>
      <c r="B34" s="111" t="s">
        <v>20</v>
      </c>
      <c r="C34" s="112">
        <f>'Ventas y Costos'!C21*Generales!$C$32/'MP y Producción'!$F$26</f>
        <v>30.844800000000006</v>
      </c>
      <c r="D34" s="112">
        <f>'Ventas y Costos'!D21*Generales!$C$32/'MP y Producción'!$F$26</f>
        <v>32.078592000000008</v>
      </c>
      <c r="E34" s="112">
        <f>'Ventas y Costos'!E21*Generales!$C$32/'MP y Producción'!$F$26</f>
        <v>32.078592000000008</v>
      </c>
      <c r="F34" s="112">
        <f>'Ventas y Costos'!F21*Generales!$C$32/'MP y Producción'!$F$26</f>
        <v>31.461696000000007</v>
      </c>
      <c r="G34" s="112">
        <f>'Ventas y Costos'!G21*Generales!$C$32/'MP y Producción'!$F$26</f>
        <v>31.461696000000007</v>
      </c>
      <c r="H34" s="112">
        <f>'Ventas y Costos'!H21*Generales!$C$32/'MP y Producción'!$F$26</f>
        <v>32.695488000000012</v>
      </c>
      <c r="I34" s="112">
        <f>'Ventas y Costos'!I21*Generales!$C$32/'MP y Producción'!$F$26</f>
        <v>30.844800000000006</v>
      </c>
      <c r="J34" s="112">
        <f>'Ventas y Costos'!J21*Generales!$C$32/'MP y Producción'!$F$26</f>
        <v>32.078592000000008</v>
      </c>
      <c r="K34" s="112">
        <f>'Ventas y Costos'!K21*Generales!$C$32/'MP y Producción'!$F$26</f>
        <v>32.078592000000008</v>
      </c>
      <c r="L34" s="113">
        <f>'Ventas y Costos'!L21*Generales!$C$32/'MP y Producción'!$F$26</f>
        <v>31.461696000000007</v>
      </c>
      <c r="M34" s="25"/>
    </row>
    <row r="35" spans="1:13" ht="18" customHeight="1" thickBot="1" x14ac:dyDescent="0.3">
      <c r="A35" s="26"/>
      <c r="B35" s="114" t="s">
        <v>47</v>
      </c>
      <c r="C35" s="115">
        <f t="shared" ref="C35:L35" si="5">C34</f>
        <v>30.844800000000006</v>
      </c>
      <c r="D35" s="115">
        <f t="shared" si="5"/>
        <v>32.078592000000008</v>
      </c>
      <c r="E35" s="115">
        <f t="shared" si="5"/>
        <v>32.078592000000008</v>
      </c>
      <c r="F35" s="115">
        <f t="shared" si="5"/>
        <v>31.461696000000007</v>
      </c>
      <c r="G35" s="115">
        <f t="shared" si="5"/>
        <v>31.461696000000007</v>
      </c>
      <c r="H35" s="115">
        <f t="shared" si="5"/>
        <v>32.695488000000012</v>
      </c>
      <c r="I35" s="115">
        <f t="shared" si="5"/>
        <v>30.844800000000006</v>
      </c>
      <c r="J35" s="115">
        <f t="shared" si="5"/>
        <v>32.078592000000008</v>
      </c>
      <c r="K35" s="115">
        <f t="shared" si="5"/>
        <v>32.078592000000008</v>
      </c>
      <c r="L35" s="116">
        <f t="shared" si="5"/>
        <v>31.461696000000007</v>
      </c>
      <c r="M35" s="25"/>
    </row>
    <row r="36" spans="1:13" ht="3" customHeight="1" thickBot="1" x14ac:dyDescent="0.3">
      <c r="A36" s="26"/>
      <c r="B36" s="28"/>
      <c r="C36" s="28"/>
      <c r="H36" s="6"/>
      <c r="I36" s="28"/>
      <c r="J36" s="28"/>
      <c r="M36" s="25"/>
    </row>
    <row r="37" spans="1:13" ht="18" customHeight="1" thickBot="1" x14ac:dyDescent="0.3">
      <c r="A37" s="26"/>
      <c r="B37" s="259" t="s">
        <v>39</v>
      </c>
      <c r="C37" s="260"/>
      <c r="D37" s="260"/>
      <c r="E37" s="260"/>
      <c r="F37" s="260"/>
      <c r="G37" s="260"/>
      <c r="H37" s="260"/>
      <c r="I37" s="260"/>
      <c r="J37" s="260"/>
      <c r="K37" s="260"/>
      <c r="L37" s="261"/>
      <c r="M37" s="25"/>
    </row>
    <row r="38" spans="1:13" ht="18" customHeight="1" x14ac:dyDescent="0.25">
      <c r="A38" s="26"/>
      <c r="B38" s="120" t="s">
        <v>20</v>
      </c>
      <c r="C38" s="121">
        <f t="shared" ref="C38:L38" si="6">C30-C35</f>
        <v>123.56193333333336</v>
      </c>
      <c r="D38" s="121">
        <f t="shared" si="6"/>
        <v>127.30324969696971</v>
      </c>
      <c r="E38" s="121">
        <f t="shared" si="6"/>
        <v>127.57324969696973</v>
      </c>
      <c r="F38" s="121">
        <f t="shared" si="6"/>
        <v>126.51259151515156</v>
      </c>
      <c r="G38" s="121">
        <f t="shared" si="6"/>
        <v>125.97259151515156</v>
      </c>
      <c r="H38" s="121">
        <f t="shared" si="6"/>
        <v>128.90390787878789</v>
      </c>
      <c r="I38" s="121">
        <f t="shared" si="6"/>
        <v>124.37193333333336</v>
      </c>
      <c r="J38" s="121">
        <f t="shared" si="6"/>
        <v>128.11324969696972</v>
      </c>
      <c r="K38" s="121">
        <f t="shared" si="6"/>
        <v>127.57324969696973</v>
      </c>
      <c r="L38" s="122">
        <f t="shared" si="6"/>
        <v>126.51259151515156</v>
      </c>
      <c r="M38" s="25"/>
    </row>
    <row r="39" spans="1:13" ht="18" customHeight="1" x14ac:dyDescent="0.25">
      <c r="A39" s="26"/>
      <c r="B39" s="262" t="s">
        <v>45</v>
      </c>
      <c r="C39" s="263"/>
      <c r="D39" s="263"/>
      <c r="E39" s="263"/>
      <c r="F39" s="263"/>
      <c r="G39" s="263"/>
      <c r="H39" s="263"/>
      <c r="I39" s="263"/>
      <c r="J39" s="263"/>
      <c r="K39" s="263"/>
      <c r="L39" s="264"/>
      <c r="M39" s="25"/>
    </row>
    <row r="40" spans="1:13" ht="18" customHeight="1" thickBot="1" x14ac:dyDescent="0.3">
      <c r="A40" s="26"/>
      <c r="B40" s="117" t="s">
        <v>20</v>
      </c>
      <c r="C40" s="118">
        <f>C38</f>
        <v>123.56193333333336</v>
      </c>
      <c r="D40" s="118">
        <f t="shared" ref="D40:K40" si="7">D38-C38</f>
        <v>3.7413163636363578</v>
      </c>
      <c r="E40" s="118">
        <f t="shared" si="7"/>
        <v>0.27000000000001023</v>
      </c>
      <c r="F40" s="118">
        <f t="shared" si="7"/>
        <v>-1.0606581818181695</v>
      </c>
      <c r="G40" s="118">
        <f t="shared" si="7"/>
        <v>-0.53999999999999204</v>
      </c>
      <c r="H40" s="118">
        <f t="shared" si="7"/>
        <v>2.9313163636363271</v>
      </c>
      <c r="I40" s="118">
        <f t="shared" si="7"/>
        <v>-4.5319745454545313</v>
      </c>
      <c r="J40" s="118">
        <f t="shared" si="7"/>
        <v>3.7413163636363578</v>
      </c>
      <c r="K40" s="118">
        <f t="shared" si="7"/>
        <v>-0.53999999999999204</v>
      </c>
      <c r="L40" s="119">
        <f>-K38</f>
        <v>-127.57324969696973</v>
      </c>
      <c r="M40" s="25"/>
    </row>
    <row r="41" spans="1:13" ht="18" customHeight="1" x14ac:dyDescent="0.25">
      <c r="A41" s="26"/>
      <c r="B41" s="123" t="s">
        <v>41</v>
      </c>
      <c r="C41"/>
      <c r="D41" s="40" t="s">
        <v>16</v>
      </c>
      <c r="E41" s="124">
        <v>330</v>
      </c>
      <c r="M41" s="25"/>
    </row>
    <row r="42" spans="1:13" ht="18" customHeight="1" thickBot="1" x14ac:dyDescent="0.3">
      <c r="A42" s="35"/>
      <c r="B42" s="36"/>
      <c r="C42" s="36"/>
      <c r="D42" s="37"/>
      <c r="E42" s="37"/>
      <c r="F42" s="37"/>
      <c r="G42" s="37"/>
      <c r="H42" s="37"/>
      <c r="I42" s="37"/>
      <c r="J42" s="37"/>
      <c r="K42" s="37"/>
      <c r="L42" s="37"/>
      <c r="M42" s="38"/>
    </row>
  </sheetData>
  <sheetProtection algorithmName="SHA-512" hashValue="KCHEtiYOCdyYv1j2zvLx7Ldj1ZENQVbEwJ0lgprfPKaZDI44h5JCUif2oOQ2gbhmyM0xzVvU9C80ozCSbRAHyw==" saltValue="KHNdBpoG30TM4HQFMmH3Mg==" spinCount="100000" sheet="1" objects="1" scenarios="1" selectLockedCells="1"/>
  <mergeCells count="11">
    <mergeCell ref="A1:M1"/>
    <mergeCell ref="A2:M2"/>
    <mergeCell ref="B32:L32"/>
    <mergeCell ref="B37:L37"/>
    <mergeCell ref="B39:L39"/>
    <mergeCell ref="B9:L9"/>
    <mergeCell ref="B10:L10"/>
    <mergeCell ref="B16:L16"/>
    <mergeCell ref="B22:L22"/>
    <mergeCell ref="B28:L28"/>
    <mergeCell ref="B33:L33"/>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C0035F-3BF0-47F1-A69B-421DDCA7015F}">
  <sheetPr>
    <tabColor theme="7" tint="-0.249977111117893"/>
  </sheetPr>
  <dimension ref="A1:M35"/>
  <sheetViews>
    <sheetView showGridLines="0" showRowColHeaders="0" zoomScale="110" zoomScaleNormal="110" workbookViewId="0">
      <pane ySplit="8" topLeftCell="A9" activePane="bottomLeft" state="frozen"/>
      <selection pane="bottomLeft" sqref="A1:M1"/>
    </sheetView>
  </sheetViews>
  <sheetFormatPr baseColWidth="10" defaultColWidth="0" defaultRowHeight="18" customHeight="1" zeroHeight="1" x14ac:dyDescent="0.25"/>
  <cols>
    <col min="1" max="1" width="6.77734375" style="6" customWidth="1"/>
    <col min="2" max="2" width="18.33203125" style="5" customWidth="1"/>
    <col min="3" max="3" width="10.21875" style="5" customWidth="1"/>
    <col min="4" max="12" width="10.21875" customWidth="1"/>
    <col min="13" max="13" width="8.88671875" customWidth="1"/>
    <col min="14" max="16384" width="11.5546875" hidden="1"/>
  </cols>
  <sheetData>
    <row r="1" spans="1:13" ht="34.200000000000003" customHeight="1" x14ac:dyDescent="0.25">
      <c r="A1" s="230" t="str">
        <f>Generales!A1</f>
        <v>INSTALACIÓN DE UNA PLANTA DE MIBK A PARTIR DEL IPA VÍA ACETONA</v>
      </c>
      <c r="B1" s="231"/>
      <c r="C1" s="231"/>
      <c r="D1" s="231"/>
      <c r="E1" s="231"/>
      <c r="F1" s="231"/>
      <c r="G1" s="231"/>
      <c r="H1" s="231"/>
      <c r="I1" s="231"/>
      <c r="J1" s="231"/>
      <c r="K1" s="231"/>
      <c r="L1" s="231"/>
      <c r="M1" s="232"/>
    </row>
    <row r="2" spans="1:13" ht="24.6" x14ac:dyDescent="0.25">
      <c r="A2" s="227" t="s">
        <v>49</v>
      </c>
      <c r="B2" s="228"/>
      <c r="C2" s="228"/>
      <c r="D2" s="228"/>
      <c r="E2" s="228"/>
      <c r="F2" s="228"/>
      <c r="G2" s="228"/>
      <c r="H2" s="228"/>
      <c r="I2" s="228"/>
      <c r="J2" s="228"/>
      <c r="K2" s="228"/>
      <c r="L2" s="228"/>
      <c r="M2" s="229"/>
    </row>
    <row r="3" spans="1:13" ht="13.2" x14ac:dyDescent="0.25">
      <c r="A3" s="24"/>
      <c r="B3"/>
      <c r="C3"/>
      <c r="M3" s="25"/>
    </row>
    <row r="4" spans="1:13" ht="18" customHeight="1" x14ac:dyDescent="0.25">
      <c r="A4" s="26"/>
      <c r="B4" s="47" t="s">
        <v>127</v>
      </c>
      <c r="C4" s="27"/>
      <c r="M4" s="25"/>
    </row>
    <row r="5" spans="1:13" ht="3" customHeight="1" x14ac:dyDescent="0.25">
      <c r="A5" s="26"/>
      <c r="B5" s="28"/>
      <c r="C5" s="28"/>
      <c r="H5" s="6"/>
      <c r="I5" s="28"/>
      <c r="J5" s="28"/>
      <c r="M5" s="25"/>
    </row>
    <row r="6" spans="1:13" ht="18" customHeight="1" thickBot="1" x14ac:dyDescent="0.3">
      <c r="A6" s="26"/>
      <c r="B6" s="10" t="s">
        <v>50</v>
      </c>
      <c r="M6" s="25"/>
    </row>
    <row r="7" spans="1:13" ht="18" customHeight="1" thickBot="1" x14ac:dyDescent="0.3">
      <c r="A7" s="26"/>
      <c r="B7" s="128" t="s">
        <v>8</v>
      </c>
      <c r="C7" s="129">
        <v>1</v>
      </c>
      <c r="D7" s="129">
        <f t="shared" ref="D7:L7" si="0">C7+1</f>
        <v>2</v>
      </c>
      <c r="E7" s="129">
        <f t="shared" si="0"/>
        <v>3</v>
      </c>
      <c r="F7" s="129">
        <f t="shared" si="0"/>
        <v>4</v>
      </c>
      <c r="G7" s="129">
        <f t="shared" si="0"/>
        <v>5</v>
      </c>
      <c r="H7" s="129">
        <f t="shared" si="0"/>
        <v>6</v>
      </c>
      <c r="I7" s="129">
        <f t="shared" si="0"/>
        <v>7</v>
      </c>
      <c r="J7" s="129">
        <f t="shared" si="0"/>
        <v>8</v>
      </c>
      <c r="K7" s="129">
        <f t="shared" si="0"/>
        <v>9</v>
      </c>
      <c r="L7" s="130">
        <f t="shared" si="0"/>
        <v>10</v>
      </c>
      <c r="M7" s="25"/>
    </row>
    <row r="8" spans="1:13" ht="3" customHeight="1" thickBot="1" x14ac:dyDescent="0.3">
      <c r="A8" s="26"/>
      <c r="B8" s="28"/>
      <c r="C8" s="28"/>
      <c r="H8" s="6"/>
      <c r="I8" s="28"/>
      <c r="J8" s="28"/>
      <c r="M8" s="25"/>
    </row>
    <row r="9" spans="1:13" ht="18" customHeight="1" thickBot="1" x14ac:dyDescent="0.3">
      <c r="A9" s="26"/>
      <c r="B9" s="114" t="s">
        <v>51</v>
      </c>
      <c r="C9" s="115">
        <f>'Ventas y Costos'!C11</f>
        <v>788.40000000000009</v>
      </c>
      <c r="D9" s="115">
        <f>'Ventas y Costos'!D11</f>
        <v>801.54000000000008</v>
      </c>
      <c r="E9" s="115">
        <f>'Ventas y Costos'!E11</f>
        <v>808.11</v>
      </c>
      <c r="F9" s="115">
        <f>'Ventas y Costos'!F11</f>
        <v>821.25</v>
      </c>
      <c r="G9" s="115">
        <f>'Ventas y Costos'!G11</f>
        <v>808.11</v>
      </c>
      <c r="H9" s="115">
        <f>'Ventas y Costos'!H11</f>
        <v>801.54000000000008</v>
      </c>
      <c r="I9" s="115">
        <f>'Ventas y Costos'!I11</f>
        <v>808.11</v>
      </c>
      <c r="J9" s="115">
        <f>'Ventas y Costos'!J11</f>
        <v>821.25</v>
      </c>
      <c r="K9" s="115">
        <f>'Ventas y Costos'!K11</f>
        <v>808.11</v>
      </c>
      <c r="L9" s="116">
        <f>'Ventas y Costos'!L11</f>
        <v>821.25</v>
      </c>
      <c r="M9" s="68" t="str">
        <f>'Ventas y Costos'!B6</f>
        <v>TABLA N° 4</v>
      </c>
    </row>
    <row r="10" spans="1:13" ht="3" customHeight="1" thickBot="1" x14ac:dyDescent="0.3">
      <c r="A10" s="26"/>
      <c r="B10" s="28"/>
      <c r="C10" s="28"/>
      <c r="H10" s="6"/>
      <c r="I10" s="28"/>
      <c r="J10" s="28"/>
      <c r="M10" s="25"/>
    </row>
    <row r="11" spans="1:13" ht="18" customHeight="1" x14ac:dyDescent="0.25">
      <c r="A11" s="26"/>
      <c r="B11" s="277" t="s">
        <v>52</v>
      </c>
      <c r="C11" s="278"/>
      <c r="D11" s="278"/>
      <c r="E11" s="278"/>
      <c r="F11" s="278"/>
      <c r="G11" s="278"/>
      <c r="H11" s="278"/>
      <c r="I11" s="278"/>
      <c r="J11" s="278"/>
      <c r="K11" s="278"/>
      <c r="L11" s="279"/>
      <c r="M11" s="25"/>
    </row>
    <row r="12" spans="1:13" ht="18" customHeight="1" x14ac:dyDescent="0.25">
      <c r="A12" s="26"/>
      <c r="B12" s="132" t="s">
        <v>53</v>
      </c>
      <c r="C12" s="131">
        <f>'Ventas y Costos'!C21</f>
        <v>562.91760000000011</v>
      </c>
      <c r="D12" s="131">
        <f>'Ventas y Costos'!D21</f>
        <v>585.43430400000011</v>
      </c>
      <c r="E12" s="131">
        <f>'Ventas y Costos'!E21</f>
        <v>585.43430400000011</v>
      </c>
      <c r="F12" s="131">
        <f>'Ventas y Costos'!F21</f>
        <v>574.17595200000017</v>
      </c>
      <c r="G12" s="131">
        <f>'Ventas y Costos'!G21</f>
        <v>574.17595200000017</v>
      </c>
      <c r="H12" s="131">
        <f>'Ventas y Costos'!H21</f>
        <v>596.69265600000017</v>
      </c>
      <c r="I12" s="131">
        <f>'Ventas y Costos'!I21</f>
        <v>562.91760000000011</v>
      </c>
      <c r="J12" s="131">
        <f>'Ventas y Costos'!J21</f>
        <v>585.43430400000011</v>
      </c>
      <c r="K12" s="131">
        <f>'Ventas y Costos'!K21</f>
        <v>585.43430400000011</v>
      </c>
      <c r="L12" s="133">
        <f>'Ventas y Costos'!L21</f>
        <v>574.17595200000017</v>
      </c>
      <c r="M12" s="68" t="str">
        <f>'Ventas y Costos'!$B$15</f>
        <v>TABLA N° 5</v>
      </c>
    </row>
    <row r="13" spans="1:13" ht="18" customHeight="1" x14ac:dyDescent="0.25">
      <c r="A13" s="26"/>
      <c r="B13" s="132" t="s">
        <v>24</v>
      </c>
      <c r="C13" s="131">
        <f>'Ventas y Costos'!C26+'Ventas y Costos'!C50</f>
        <v>108.01080000000002</v>
      </c>
      <c r="D13" s="131">
        <f>'Ventas y Costos'!D26+'Ventas y Costos'!D50</f>
        <v>108.01080000000002</v>
      </c>
      <c r="E13" s="131">
        <f>'Ventas y Costos'!E26+'Ventas y Costos'!E50</f>
        <v>108.01080000000002</v>
      </c>
      <c r="F13" s="131">
        <f>'Ventas y Costos'!F26+'Ventas y Costos'!F50</f>
        <v>108.01080000000002</v>
      </c>
      <c r="G13" s="131">
        <f>'Ventas y Costos'!G26+'Ventas y Costos'!G50</f>
        <v>108.01080000000002</v>
      </c>
      <c r="H13" s="131">
        <f>'Ventas y Costos'!H26+'Ventas y Costos'!H50</f>
        <v>108.01080000000002</v>
      </c>
      <c r="I13" s="131">
        <f>'Ventas y Costos'!I26+'Ventas y Costos'!I50</f>
        <v>108.01080000000002</v>
      </c>
      <c r="J13" s="131">
        <f>'Ventas y Costos'!J26+'Ventas y Costos'!J50</f>
        <v>108.01080000000002</v>
      </c>
      <c r="K13" s="131">
        <f>'Ventas y Costos'!K26+'Ventas y Costos'!K50</f>
        <v>108.01080000000002</v>
      </c>
      <c r="L13" s="133">
        <f>'Ventas y Costos'!L26+'Ventas y Costos'!L50</f>
        <v>108.01080000000002</v>
      </c>
      <c r="M13" s="25"/>
    </row>
    <row r="14" spans="1:13" ht="18" customHeight="1" x14ac:dyDescent="0.25">
      <c r="A14" s="26"/>
      <c r="B14" s="132" t="s">
        <v>54</v>
      </c>
      <c r="C14" s="131">
        <f>'Ventas y Costos'!C31+'Ventas y Costos'!C55</f>
        <v>20.22</v>
      </c>
      <c r="D14" s="131">
        <f>'Ventas y Costos'!D31+'Ventas y Costos'!D55</f>
        <v>20.22</v>
      </c>
      <c r="E14" s="131">
        <f>'Ventas y Costos'!E31+'Ventas y Costos'!E55</f>
        <v>20.22</v>
      </c>
      <c r="F14" s="131">
        <f>'Ventas y Costos'!F31+'Ventas y Costos'!F55</f>
        <v>20.22</v>
      </c>
      <c r="G14" s="131">
        <f>'Ventas y Costos'!G31+'Ventas y Costos'!G55</f>
        <v>20.22</v>
      </c>
      <c r="H14" s="131">
        <f>'Ventas y Costos'!H31+'Ventas y Costos'!H55</f>
        <v>20.22</v>
      </c>
      <c r="I14" s="131">
        <f>'Ventas y Costos'!I31+'Ventas y Costos'!I55</f>
        <v>20.22</v>
      </c>
      <c r="J14" s="131">
        <f>'Ventas y Costos'!J31+'Ventas y Costos'!J55</f>
        <v>20.22</v>
      </c>
      <c r="K14" s="131">
        <f>'Ventas y Costos'!K31+'Ventas y Costos'!K55</f>
        <v>20.22</v>
      </c>
      <c r="L14" s="133">
        <f>'Ventas y Costos'!L31+'Ventas y Costos'!L55</f>
        <v>20.22</v>
      </c>
      <c r="M14" s="25"/>
    </row>
    <row r="15" spans="1:13" ht="18" customHeight="1" thickBot="1" x14ac:dyDescent="0.3">
      <c r="A15" s="26"/>
      <c r="B15" s="145" t="s">
        <v>55</v>
      </c>
      <c r="C15" s="146">
        <f t="shared" ref="C15:L15" si="1">SUM(C12:C14)</f>
        <v>691.14840000000015</v>
      </c>
      <c r="D15" s="146">
        <f t="shared" si="1"/>
        <v>713.66510400000016</v>
      </c>
      <c r="E15" s="146">
        <f t="shared" si="1"/>
        <v>713.66510400000016</v>
      </c>
      <c r="F15" s="146">
        <f t="shared" si="1"/>
        <v>702.40675200000021</v>
      </c>
      <c r="G15" s="146">
        <f t="shared" si="1"/>
        <v>702.40675200000021</v>
      </c>
      <c r="H15" s="146">
        <f t="shared" si="1"/>
        <v>724.92345600000021</v>
      </c>
      <c r="I15" s="146">
        <f t="shared" si="1"/>
        <v>691.14840000000015</v>
      </c>
      <c r="J15" s="146">
        <f t="shared" si="1"/>
        <v>713.66510400000016</v>
      </c>
      <c r="K15" s="146">
        <f t="shared" si="1"/>
        <v>713.66510400000016</v>
      </c>
      <c r="L15" s="147">
        <f t="shared" si="1"/>
        <v>702.40675200000021</v>
      </c>
      <c r="M15" s="25"/>
    </row>
    <row r="16" spans="1:13" ht="3" customHeight="1" x14ac:dyDescent="0.25">
      <c r="A16" s="26"/>
      <c r="B16" s="28"/>
      <c r="C16" s="28"/>
      <c r="H16" s="6"/>
      <c r="I16" s="28"/>
      <c r="J16" s="28"/>
      <c r="M16" s="25"/>
    </row>
    <row r="17" spans="1:13" ht="18" customHeight="1" x14ac:dyDescent="0.25">
      <c r="A17" s="26"/>
      <c r="B17" s="134" t="s">
        <v>56</v>
      </c>
      <c r="C17" s="135">
        <f t="shared" ref="C17:L17" si="2">C9-C15</f>
        <v>97.251599999999939</v>
      </c>
      <c r="D17" s="135">
        <f t="shared" si="2"/>
        <v>87.874895999999922</v>
      </c>
      <c r="E17" s="135">
        <f t="shared" si="2"/>
        <v>94.444895999999858</v>
      </c>
      <c r="F17" s="135">
        <f t="shared" si="2"/>
        <v>118.84324799999979</v>
      </c>
      <c r="G17" s="135">
        <f t="shared" si="2"/>
        <v>105.7032479999998</v>
      </c>
      <c r="H17" s="135">
        <f t="shared" si="2"/>
        <v>76.616543999999863</v>
      </c>
      <c r="I17" s="135">
        <f t="shared" si="2"/>
        <v>116.96159999999986</v>
      </c>
      <c r="J17" s="135">
        <f t="shared" si="2"/>
        <v>107.58489599999984</v>
      </c>
      <c r="K17" s="135">
        <f t="shared" si="2"/>
        <v>94.444895999999858</v>
      </c>
      <c r="L17" s="135">
        <f t="shared" si="2"/>
        <v>118.84324799999979</v>
      </c>
      <c r="M17" s="25"/>
    </row>
    <row r="18" spans="1:13" ht="3" customHeight="1" thickBot="1" x14ac:dyDescent="0.3">
      <c r="A18" s="26"/>
      <c r="B18" s="28"/>
      <c r="C18" s="28"/>
      <c r="H18" s="6"/>
      <c r="I18" s="28"/>
      <c r="J18" s="28"/>
      <c r="M18" s="25"/>
    </row>
    <row r="19" spans="1:13" ht="18" customHeight="1" x14ac:dyDescent="0.25">
      <c r="A19" s="26"/>
      <c r="B19" s="136" t="s">
        <v>58</v>
      </c>
      <c r="C19" s="137">
        <f>Generales!$K$16*'Ventas y Costos'!C11</f>
        <v>7.8840000000000012</v>
      </c>
      <c r="D19" s="137">
        <f>Generales!$K$16*'Ventas y Costos'!D11</f>
        <v>8.0154000000000014</v>
      </c>
      <c r="E19" s="137">
        <f>Generales!$K$16*'Ventas y Costos'!E11</f>
        <v>8.0811000000000011</v>
      </c>
      <c r="F19" s="137">
        <f>Generales!$K$16*'Ventas y Costos'!F11</f>
        <v>8.2125000000000004</v>
      </c>
      <c r="G19" s="137">
        <f>Generales!$K$16*'Ventas y Costos'!G11</f>
        <v>8.0811000000000011</v>
      </c>
      <c r="H19" s="137">
        <f>Generales!$K$16*'Ventas y Costos'!H11</f>
        <v>8.0154000000000014</v>
      </c>
      <c r="I19" s="137">
        <f>Generales!$K$16*'Ventas y Costos'!I11</f>
        <v>8.0811000000000011</v>
      </c>
      <c r="J19" s="137">
        <f>Generales!$K$16*'Ventas y Costos'!J11</f>
        <v>8.2125000000000004</v>
      </c>
      <c r="K19" s="137">
        <f>Generales!$K$16*'Ventas y Costos'!K11</f>
        <v>8.0811000000000011</v>
      </c>
      <c r="L19" s="138">
        <f>Generales!$K$16*'Ventas y Costos'!L11</f>
        <v>8.2125000000000004</v>
      </c>
      <c r="M19" s="25"/>
    </row>
    <row r="20" spans="1:13" ht="18" customHeight="1" thickBot="1" x14ac:dyDescent="0.3">
      <c r="A20" s="26"/>
      <c r="B20" s="139" t="s">
        <v>57</v>
      </c>
      <c r="C20" s="140">
        <f>Generales!$K$18*'Ventas y Costos'!C11</f>
        <v>3.9420000000000006</v>
      </c>
      <c r="D20" s="140">
        <f>Generales!$K$18*'Ventas y Costos'!D11</f>
        <v>4.0077000000000007</v>
      </c>
      <c r="E20" s="140">
        <f>Generales!$K$18*'Ventas y Costos'!E11</f>
        <v>4.0405500000000005</v>
      </c>
      <c r="F20" s="140">
        <f>Generales!$K$18*'Ventas y Costos'!F11</f>
        <v>4.1062500000000002</v>
      </c>
      <c r="G20" s="140">
        <f>Generales!$K$18*'Ventas y Costos'!G11</f>
        <v>4.0405500000000005</v>
      </c>
      <c r="H20" s="140">
        <f>Generales!$K$18*'Ventas y Costos'!H11</f>
        <v>4.0077000000000007</v>
      </c>
      <c r="I20" s="140">
        <f>Generales!$K$18*'Ventas y Costos'!I11</f>
        <v>4.0405500000000005</v>
      </c>
      <c r="J20" s="140">
        <f>Generales!$K$18*'Ventas y Costos'!J11</f>
        <v>4.1062500000000002</v>
      </c>
      <c r="K20" s="140">
        <f>Generales!$K$18*'Ventas y Costos'!K11</f>
        <v>4.0405500000000005</v>
      </c>
      <c r="L20" s="141">
        <f>Generales!$K$18*'Ventas y Costos'!L11</f>
        <v>4.1062500000000002</v>
      </c>
      <c r="M20" s="25"/>
    </row>
    <row r="21" spans="1:13" ht="3" customHeight="1" thickBot="1" x14ac:dyDescent="0.3">
      <c r="A21" s="26"/>
      <c r="B21" s="28"/>
      <c r="C21" s="28"/>
      <c r="H21" s="6"/>
      <c r="I21" s="28"/>
      <c r="J21" s="28"/>
      <c r="M21" s="25"/>
    </row>
    <row r="22" spans="1:13" ht="18" customHeight="1" thickBot="1" x14ac:dyDescent="0.3">
      <c r="A22" s="26"/>
      <c r="B22" s="142" t="s">
        <v>59</v>
      </c>
      <c r="C22" s="143">
        <f t="shared" ref="C22:L22" si="3">C17-SUM(C19:C20)</f>
        <v>85.425599999999932</v>
      </c>
      <c r="D22" s="143">
        <f t="shared" si="3"/>
        <v>75.851795999999922</v>
      </c>
      <c r="E22" s="143">
        <f t="shared" si="3"/>
        <v>82.323245999999855</v>
      </c>
      <c r="F22" s="143">
        <f t="shared" si="3"/>
        <v>106.5244979999998</v>
      </c>
      <c r="G22" s="143">
        <f t="shared" si="3"/>
        <v>93.581597999999801</v>
      </c>
      <c r="H22" s="143">
        <f t="shared" si="3"/>
        <v>64.593443999999863</v>
      </c>
      <c r="I22" s="143">
        <f t="shared" si="3"/>
        <v>104.83994999999986</v>
      </c>
      <c r="J22" s="143">
        <f t="shared" si="3"/>
        <v>95.26614599999985</v>
      </c>
      <c r="K22" s="143">
        <f t="shared" si="3"/>
        <v>82.323245999999855</v>
      </c>
      <c r="L22" s="144">
        <f t="shared" si="3"/>
        <v>106.5244979999998</v>
      </c>
      <c r="M22" s="25"/>
    </row>
    <row r="23" spans="1:13" ht="3" customHeight="1" thickBot="1" x14ac:dyDescent="0.3">
      <c r="A23" s="26"/>
      <c r="B23" s="28"/>
      <c r="C23" s="28"/>
      <c r="H23" s="6"/>
      <c r="I23" s="28"/>
      <c r="J23" s="28"/>
      <c r="M23" s="25"/>
    </row>
    <row r="24" spans="1:13" ht="18" customHeight="1" thickBot="1" x14ac:dyDescent="0.3">
      <c r="A24" s="26"/>
      <c r="B24" s="154" t="s">
        <v>60</v>
      </c>
      <c r="C24" s="155">
        <f>(Generales!$K$8+Generales!$K$10)/Generales!$E$38</f>
        <v>13.6</v>
      </c>
      <c r="D24" s="155">
        <f>(Generales!$K$8+Generales!$K$10)/Generales!$E$38</f>
        <v>13.6</v>
      </c>
      <c r="E24" s="155">
        <f>(Generales!$K$8+Generales!$K$10)/Generales!$E$38</f>
        <v>13.6</v>
      </c>
      <c r="F24" s="155">
        <f>(Generales!$K$8+Generales!$K$10)/Generales!$E$38</f>
        <v>13.6</v>
      </c>
      <c r="G24" s="155">
        <f>(Generales!$K$8+Generales!$K$10)/Generales!$E$38</f>
        <v>13.6</v>
      </c>
      <c r="H24" s="155">
        <f>(Generales!$K$8+Generales!$K$10)/Generales!$E$38</f>
        <v>13.6</v>
      </c>
      <c r="I24" s="155">
        <f>(Generales!$K$8+Generales!$K$10)/Generales!$E$38</f>
        <v>13.6</v>
      </c>
      <c r="J24" s="155">
        <f>(Generales!$K$8+Generales!$K$10)/Generales!$E$38</f>
        <v>13.6</v>
      </c>
      <c r="K24" s="155">
        <f>(Generales!$K$8+Generales!$K$10)/Generales!$E$38</f>
        <v>13.6</v>
      </c>
      <c r="L24" s="156">
        <f>(Generales!$K$8+Generales!$K$10)/Generales!$E$38</f>
        <v>13.6</v>
      </c>
      <c r="M24" s="25"/>
    </row>
    <row r="25" spans="1:13" ht="3" customHeight="1" thickBot="1" x14ac:dyDescent="0.3">
      <c r="A25" s="26"/>
      <c r="B25" s="28"/>
      <c r="C25" s="28"/>
      <c r="H25" s="6"/>
      <c r="I25" s="28"/>
      <c r="J25" s="28"/>
      <c r="M25" s="25"/>
    </row>
    <row r="26" spans="1:13" ht="18" customHeight="1" thickBot="1" x14ac:dyDescent="0.3">
      <c r="A26" s="26"/>
      <c r="B26" s="102" t="s">
        <v>61</v>
      </c>
      <c r="C26" s="103">
        <f t="shared" ref="C26:L26" si="4">C22-C24</f>
        <v>71.825599999999937</v>
      </c>
      <c r="D26" s="103">
        <f t="shared" si="4"/>
        <v>62.251795999999921</v>
      </c>
      <c r="E26" s="103">
        <f t="shared" si="4"/>
        <v>68.723245999999861</v>
      </c>
      <c r="F26" s="103">
        <f t="shared" si="4"/>
        <v>92.924497999999801</v>
      </c>
      <c r="G26" s="103">
        <f t="shared" si="4"/>
        <v>79.981597999999806</v>
      </c>
      <c r="H26" s="103">
        <f t="shared" si="4"/>
        <v>50.993443999999862</v>
      </c>
      <c r="I26" s="103">
        <f t="shared" si="4"/>
        <v>91.239949999999865</v>
      </c>
      <c r="J26" s="103">
        <f t="shared" si="4"/>
        <v>81.666145999999856</v>
      </c>
      <c r="K26" s="103">
        <f t="shared" si="4"/>
        <v>68.723245999999861</v>
      </c>
      <c r="L26" s="104">
        <f t="shared" si="4"/>
        <v>92.924497999999801</v>
      </c>
      <c r="M26" s="25"/>
    </row>
    <row r="27" spans="1:13" ht="3" customHeight="1" thickBot="1" x14ac:dyDescent="0.3">
      <c r="A27" s="26"/>
      <c r="B27" s="28"/>
      <c r="C27" s="28"/>
      <c r="H27" s="6"/>
      <c r="I27" s="28"/>
      <c r="J27" s="28"/>
      <c r="M27" s="25"/>
    </row>
    <row r="28" spans="1:13" ht="18" customHeight="1" thickBot="1" x14ac:dyDescent="0.3">
      <c r="A28" s="26"/>
      <c r="B28" s="102" t="str">
        <f>"IMP. RENTA ("&amp;TEXT(Generales!D36,"0%")&amp;")"</f>
        <v>IMP. RENTA (30%)</v>
      </c>
      <c r="C28" s="103">
        <f>C26*Generales!$D$36</f>
        <v>21.547679999999982</v>
      </c>
      <c r="D28" s="103">
        <f>D26*Generales!$D$36</f>
        <v>18.675538799999977</v>
      </c>
      <c r="E28" s="103">
        <f>E26*Generales!$D$36</f>
        <v>20.616973799999958</v>
      </c>
      <c r="F28" s="103">
        <f>F26*Generales!$D$36</f>
        <v>27.87734939999994</v>
      </c>
      <c r="G28" s="103">
        <f>G26*Generales!$D$36</f>
        <v>23.994479399999943</v>
      </c>
      <c r="H28" s="103">
        <f>H26*Generales!$D$36</f>
        <v>15.298033199999958</v>
      </c>
      <c r="I28" s="103">
        <f>I26*Generales!$D$36</f>
        <v>27.37198499999996</v>
      </c>
      <c r="J28" s="103">
        <f>J26*Generales!$D$36</f>
        <v>24.499843799999955</v>
      </c>
      <c r="K28" s="103">
        <f>K26*Generales!$D$36</f>
        <v>20.616973799999958</v>
      </c>
      <c r="L28" s="104">
        <f>L26*Generales!$D$36</f>
        <v>27.87734939999994</v>
      </c>
      <c r="M28" s="25"/>
    </row>
    <row r="29" spans="1:13" ht="3" customHeight="1" thickBot="1" x14ac:dyDescent="0.3">
      <c r="A29" s="26"/>
      <c r="B29" s="28"/>
      <c r="C29" s="28"/>
      <c r="H29" s="6"/>
      <c r="I29" s="28"/>
      <c r="J29" s="28"/>
      <c r="M29" s="25"/>
    </row>
    <row r="30" spans="1:13" ht="18" customHeight="1" thickBot="1" x14ac:dyDescent="0.3">
      <c r="A30" s="26"/>
      <c r="B30" s="102" t="s">
        <v>62</v>
      </c>
      <c r="C30" s="103">
        <f t="shared" ref="C30:L30" si="5">C26-C28</f>
        <v>50.277919999999952</v>
      </c>
      <c r="D30" s="103">
        <f t="shared" si="5"/>
        <v>43.576257199999944</v>
      </c>
      <c r="E30" s="103">
        <f t="shared" si="5"/>
        <v>48.106272199999907</v>
      </c>
      <c r="F30" s="103">
        <f t="shared" si="5"/>
        <v>65.047148599999858</v>
      </c>
      <c r="G30" s="103">
        <f t="shared" si="5"/>
        <v>55.98711859999986</v>
      </c>
      <c r="H30" s="103">
        <f t="shared" si="5"/>
        <v>35.695410799999905</v>
      </c>
      <c r="I30" s="103">
        <f t="shared" si="5"/>
        <v>63.867964999999906</v>
      </c>
      <c r="J30" s="103">
        <f t="shared" si="5"/>
        <v>57.166302199999905</v>
      </c>
      <c r="K30" s="103">
        <f t="shared" si="5"/>
        <v>48.106272199999907</v>
      </c>
      <c r="L30" s="104">
        <f t="shared" si="5"/>
        <v>65.047148599999858</v>
      </c>
      <c r="M30" s="25"/>
    </row>
    <row r="31" spans="1:13" ht="3" customHeight="1" thickBot="1" x14ac:dyDescent="0.3">
      <c r="A31" s="26"/>
      <c r="B31" s="28"/>
      <c r="C31" s="28"/>
      <c r="H31" s="6"/>
      <c r="I31" s="28"/>
      <c r="J31" s="28"/>
      <c r="M31" s="25"/>
    </row>
    <row r="32" spans="1:13" ht="18" customHeight="1" x14ac:dyDescent="0.25">
      <c r="A32" s="26"/>
      <c r="B32" s="148" t="s">
        <v>63</v>
      </c>
      <c r="C32" s="149">
        <f>C30*Generales!$E$40</f>
        <v>5.0277919999999954</v>
      </c>
      <c r="D32" s="149">
        <f>D30*Generales!$E$40</f>
        <v>4.3576257199999944</v>
      </c>
      <c r="E32" s="149">
        <f>E30*Generales!$E$40</f>
        <v>4.8106272199999909</v>
      </c>
      <c r="F32" s="149">
        <f>F30*Generales!$E$40</f>
        <v>6.5047148599999858</v>
      </c>
      <c r="G32" s="149">
        <f>G30*Generales!$E$40</f>
        <v>5.5987118599999866</v>
      </c>
      <c r="H32" s="149">
        <f>H30*Generales!$E$40</f>
        <v>3.5695410799999907</v>
      </c>
      <c r="I32" s="149">
        <f>I30*Generales!$E$40</f>
        <v>6.3867964999999911</v>
      </c>
      <c r="J32" s="149">
        <f>J30*Generales!$E$40</f>
        <v>5.716630219999991</v>
      </c>
      <c r="K32" s="149">
        <f>K30*Generales!$E$40</f>
        <v>4.8106272199999909</v>
      </c>
      <c r="L32" s="150">
        <f>L30*Generales!$E$40</f>
        <v>6.5047148599999858</v>
      </c>
      <c r="M32" s="25"/>
    </row>
    <row r="33" spans="1:13" ht="18" customHeight="1" x14ac:dyDescent="0.25">
      <c r="A33" s="26"/>
      <c r="B33" s="151" t="s">
        <v>64</v>
      </c>
      <c r="C33" s="152">
        <f>C30*Generales!$H$40</f>
        <v>0.50277919999999954</v>
      </c>
      <c r="D33" s="152">
        <f>D30*Generales!$H$40</f>
        <v>0.43576257199999946</v>
      </c>
      <c r="E33" s="152">
        <f>E30*Generales!$H$40</f>
        <v>0.48106272199999905</v>
      </c>
      <c r="F33" s="152">
        <f>F30*Generales!$H$40</f>
        <v>0.6504714859999986</v>
      </c>
      <c r="G33" s="152">
        <f>G30*Generales!$H$40</f>
        <v>0.55987118599999863</v>
      </c>
      <c r="H33" s="152">
        <f>H30*Generales!$H$40</f>
        <v>0.35695410799999905</v>
      </c>
      <c r="I33" s="152">
        <f>I30*Generales!$H$40</f>
        <v>0.63867964999999904</v>
      </c>
      <c r="J33" s="152">
        <f>J30*Generales!$H$40</f>
        <v>0.57166302199999908</v>
      </c>
      <c r="K33" s="152">
        <f>K30*Generales!$H$40</f>
        <v>0.48106272199999905</v>
      </c>
      <c r="L33" s="153">
        <f>L30*Generales!$H$40</f>
        <v>0.6504714859999986</v>
      </c>
      <c r="M33" s="25"/>
    </row>
    <row r="34" spans="1:13" ht="18" customHeight="1" thickBot="1" x14ac:dyDescent="0.3">
      <c r="A34" s="26"/>
      <c r="B34" s="91" t="s">
        <v>66</v>
      </c>
      <c r="C34" s="92">
        <f t="shared" ref="C34:L34" si="6">C30-SUM(C32:C33)</f>
        <v>44.747348799999955</v>
      </c>
      <c r="D34" s="92">
        <f t="shared" si="6"/>
        <v>38.782868907999948</v>
      </c>
      <c r="E34" s="92">
        <f t="shared" si="6"/>
        <v>42.814582257999916</v>
      </c>
      <c r="F34" s="92">
        <f t="shared" si="6"/>
        <v>57.891962253999871</v>
      </c>
      <c r="G34" s="92">
        <f t="shared" si="6"/>
        <v>49.828535553999878</v>
      </c>
      <c r="H34" s="92">
        <f t="shared" si="6"/>
        <v>31.768915611999915</v>
      </c>
      <c r="I34" s="92">
        <f t="shared" si="6"/>
        <v>56.842488849999917</v>
      </c>
      <c r="J34" s="92">
        <f t="shared" si="6"/>
        <v>50.878008957999917</v>
      </c>
      <c r="K34" s="92">
        <f t="shared" si="6"/>
        <v>42.814582257999916</v>
      </c>
      <c r="L34" s="93">
        <f t="shared" si="6"/>
        <v>57.891962253999871</v>
      </c>
      <c r="M34" s="25"/>
    </row>
    <row r="35" spans="1:13" ht="18" customHeight="1" thickBot="1" x14ac:dyDescent="0.3">
      <c r="A35" s="35"/>
      <c r="B35" s="36"/>
      <c r="C35" s="36"/>
      <c r="D35" s="37"/>
      <c r="E35" s="37"/>
      <c r="F35" s="37"/>
      <c r="G35" s="37"/>
      <c r="H35" s="37"/>
      <c r="I35" s="37"/>
      <c r="J35" s="37"/>
      <c r="K35" s="37"/>
      <c r="L35" s="37"/>
      <c r="M35" s="38"/>
    </row>
  </sheetData>
  <sheetProtection algorithmName="SHA-512" hashValue="P3IugzWI2uoMSJXkFGQjnJtyIFM+i/HP3LmYF8AdpuwYQQtcqgW0NInR5cebgCkAj034dJ8lIe7p2e9g7dBMZA==" saltValue="5E2nDR+xBYetA3Z82o84iw==" spinCount="100000" sheet="1" objects="1" scenarios="1" selectLockedCells="1"/>
  <mergeCells count="3">
    <mergeCell ref="B11:L11"/>
    <mergeCell ref="A1:M1"/>
    <mergeCell ref="A2:M2"/>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9EDE9-0A36-4EC2-9295-F40CF79DC1B7}">
  <sheetPr>
    <tabColor theme="8"/>
  </sheetPr>
  <dimension ref="A1:N30"/>
  <sheetViews>
    <sheetView showGridLines="0" showRowColHeaders="0" zoomScale="110" zoomScaleNormal="110" workbookViewId="0">
      <pane ySplit="11" topLeftCell="A13" activePane="bottomLeft" state="frozen"/>
      <selection pane="bottomLeft" sqref="A1:N1"/>
    </sheetView>
  </sheetViews>
  <sheetFormatPr baseColWidth="10" defaultColWidth="0" defaultRowHeight="18" customHeight="1" zeroHeight="1" x14ac:dyDescent="0.25"/>
  <cols>
    <col min="1" max="1" width="6.77734375" style="6" customWidth="1"/>
    <col min="2" max="2" width="18.33203125" style="5" customWidth="1"/>
    <col min="3" max="3" width="10.21875" style="5" customWidth="1"/>
    <col min="4" max="13" width="10.21875" customWidth="1"/>
    <col min="14" max="14" width="8.88671875" customWidth="1"/>
    <col min="15" max="16384" width="11.5546875" hidden="1"/>
  </cols>
  <sheetData>
    <row r="1" spans="1:14" ht="34.200000000000003" customHeight="1" x14ac:dyDescent="0.25">
      <c r="A1" s="230" t="str">
        <f>Generales!A1</f>
        <v>INSTALACIÓN DE UNA PLANTA DE MIBK A PARTIR DEL IPA VÍA ACETONA</v>
      </c>
      <c r="B1" s="231"/>
      <c r="C1" s="231"/>
      <c r="D1" s="231"/>
      <c r="E1" s="231"/>
      <c r="F1" s="231"/>
      <c r="G1" s="231"/>
      <c r="H1" s="231"/>
      <c r="I1" s="231"/>
      <c r="J1" s="231"/>
      <c r="K1" s="231"/>
      <c r="L1" s="231"/>
      <c r="M1" s="231"/>
      <c r="N1" s="232"/>
    </row>
    <row r="2" spans="1:14" ht="24.6" x14ac:dyDescent="0.25">
      <c r="A2" s="227" t="s">
        <v>121</v>
      </c>
      <c r="B2" s="228"/>
      <c r="C2" s="228"/>
      <c r="D2" s="228"/>
      <c r="E2" s="228"/>
      <c r="F2" s="228"/>
      <c r="G2" s="228"/>
      <c r="H2" s="228"/>
      <c r="I2" s="228"/>
      <c r="J2" s="228"/>
      <c r="K2" s="228"/>
      <c r="L2" s="228"/>
      <c r="M2" s="228"/>
      <c r="N2" s="229"/>
    </row>
    <row r="3" spans="1:14" ht="13.8" thickBot="1" x14ac:dyDescent="0.3">
      <c r="A3" s="24"/>
      <c r="B3"/>
      <c r="C3"/>
      <c r="N3" s="25"/>
    </row>
    <row r="4" spans="1:14" ht="15.6" customHeight="1" x14ac:dyDescent="0.25">
      <c r="A4" s="26"/>
      <c r="B4" s="282" t="s">
        <v>120</v>
      </c>
      <c r="C4" s="283"/>
      <c r="D4" s="283"/>
      <c r="E4" s="283"/>
      <c r="F4" s="283"/>
      <c r="G4" s="283"/>
      <c r="H4" s="283"/>
      <c r="I4" s="283"/>
      <c r="J4" s="283"/>
      <c r="K4" s="283"/>
      <c r="L4" s="283"/>
      <c r="M4" s="284"/>
      <c r="N4" s="25"/>
    </row>
    <row r="5" spans="1:14" ht="15.6" customHeight="1" x14ac:dyDescent="0.25">
      <c r="A5" s="26"/>
      <c r="B5" s="285"/>
      <c r="C5" s="286"/>
      <c r="D5" s="286"/>
      <c r="E5" s="286"/>
      <c r="F5" s="286"/>
      <c r="G5" s="286"/>
      <c r="H5" s="286"/>
      <c r="I5" s="286"/>
      <c r="J5" s="286"/>
      <c r="K5" s="286"/>
      <c r="L5" s="286"/>
      <c r="M5" s="287"/>
      <c r="N5" s="25"/>
    </row>
    <row r="6" spans="1:14" ht="15.6" customHeight="1" thickBot="1" x14ac:dyDescent="0.3">
      <c r="A6" s="26"/>
      <c r="B6" s="288"/>
      <c r="C6" s="289"/>
      <c r="D6" s="289"/>
      <c r="E6" s="289"/>
      <c r="F6" s="289"/>
      <c r="G6" s="289"/>
      <c r="H6" s="289"/>
      <c r="I6" s="289"/>
      <c r="J6" s="289"/>
      <c r="K6" s="289"/>
      <c r="L6" s="289"/>
      <c r="M6" s="290"/>
      <c r="N6" s="25"/>
    </row>
    <row r="7" spans="1:14" ht="13.2" x14ac:dyDescent="0.25">
      <c r="A7" s="24"/>
      <c r="B7"/>
      <c r="C7"/>
      <c r="N7" s="25"/>
    </row>
    <row r="8" spans="1:14" ht="18" customHeight="1" x14ac:dyDescent="0.25">
      <c r="A8" s="26">
        <v>1</v>
      </c>
      <c r="B8" s="47" t="s">
        <v>128</v>
      </c>
      <c r="C8" s="27"/>
      <c r="N8" s="25"/>
    </row>
    <row r="9" spans="1:14" ht="3" customHeight="1" x14ac:dyDescent="0.25">
      <c r="A9" s="26"/>
      <c r="B9" s="28"/>
      <c r="C9" s="28"/>
      <c r="H9" s="6"/>
      <c r="I9" s="28"/>
      <c r="J9" s="28"/>
      <c r="N9" s="25"/>
    </row>
    <row r="10" spans="1:14" ht="18" customHeight="1" thickBot="1" x14ac:dyDescent="0.3">
      <c r="A10" s="26"/>
      <c r="B10" s="10" t="s">
        <v>67</v>
      </c>
      <c r="C10" s="157"/>
      <c r="D10" s="157"/>
      <c r="E10" s="157"/>
      <c r="F10" s="157"/>
      <c r="G10" s="157"/>
      <c r="H10" s="157"/>
      <c r="I10" s="157"/>
      <c r="J10" s="157"/>
      <c r="K10" s="157"/>
      <c r="L10" s="157"/>
      <c r="M10" s="157"/>
      <c r="N10" s="25"/>
    </row>
    <row r="11" spans="1:14" ht="18" customHeight="1" thickBot="1" x14ac:dyDescent="0.3">
      <c r="A11" s="26"/>
      <c r="B11" s="125" t="s">
        <v>8</v>
      </c>
      <c r="C11" s="126">
        <v>0</v>
      </c>
      <c r="D11" s="126">
        <v>1</v>
      </c>
      <c r="E11" s="126">
        <f t="shared" ref="E11:M11" si="0">D11+1</f>
        <v>2</v>
      </c>
      <c r="F11" s="126">
        <f t="shared" si="0"/>
        <v>3</v>
      </c>
      <c r="G11" s="126">
        <f t="shared" si="0"/>
        <v>4</v>
      </c>
      <c r="H11" s="126">
        <f t="shared" si="0"/>
        <v>5</v>
      </c>
      <c r="I11" s="126">
        <f t="shared" si="0"/>
        <v>6</v>
      </c>
      <c r="J11" s="126">
        <f t="shared" si="0"/>
        <v>7</v>
      </c>
      <c r="K11" s="126">
        <f t="shared" si="0"/>
        <v>8</v>
      </c>
      <c r="L11" s="126">
        <f t="shared" si="0"/>
        <v>9</v>
      </c>
      <c r="M11" s="127">
        <f t="shared" si="0"/>
        <v>10</v>
      </c>
      <c r="N11" s="25"/>
    </row>
    <row r="12" spans="1:14" ht="3" customHeight="1" thickBot="1" x14ac:dyDescent="0.3">
      <c r="A12" s="26"/>
      <c r="B12" s="28"/>
      <c r="C12" s="28"/>
      <c r="H12" s="6"/>
      <c r="I12" s="28"/>
      <c r="J12" s="28"/>
      <c r="M12" s="25"/>
      <c r="N12" s="25"/>
    </row>
    <row r="13" spans="1:14" ht="18" customHeight="1" x14ac:dyDescent="0.25">
      <c r="A13" s="26"/>
      <c r="B13" s="291" t="s">
        <v>68</v>
      </c>
      <c r="C13" s="292"/>
      <c r="D13" s="292"/>
      <c r="E13" s="292"/>
      <c r="F13" s="292"/>
      <c r="G13" s="292"/>
      <c r="H13" s="292"/>
      <c r="I13" s="292"/>
      <c r="J13" s="292"/>
      <c r="K13" s="292"/>
      <c r="L13" s="292"/>
      <c r="M13" s="293"/>
      <c r="N13" s="25"/>
    </row>
    <row r="14" spans="1:14" ht="18" customHeight="1" x14ac:dyDescent="0.25">
      <c r="A14" s="26"/>
      <c r="B14" s="158" t="s">
        <v>69</v>
      </c>
      <c r="C14" s="163">
        <f>Generales!$K$8+Generales!$K$10</f>
        <v>136</v>
      </c>
      <c r="D14" s="163"/>
      <c r="E14" s="163"/>
      <c r="F14" s="163"/>
      <c r="G14" s="163"/>
      <c r="H14" s="163"/>
      <c r="I14" s="163"/>
      <c r="J14" s="163"/>
      <c r="K14" s="163"/>
      <c r="L14" s="163"/>
      <c r="M14" s="164"/>
      <c r="N14" s="25"/>
    </row>
    <row r="15" spans="1:14" ht="18" customHeight="1" x14ac:dyDescent="0.25">
      <c r="A15" s="26"/>
      <c r="B15" s="159" t="s">
        <v>122</v>
      </c>
      <c r="C15" s="163"/>
      <c r="D15" s="163">
        <f>'Capital de Trabajo'!C40</f>
        <v>123.56193333333336</v>
      </c>
      <c r="E15" s="163">
        <f>'Capital de Trabajo'!D40</f>
        <v>3.7413163636363578</v>
      </c>
      <c r="F15" s="163">
        <f>'Capital de Trabajo'!E40</f>
        <v>0.27000000000001023</v>
      </c>
      <c r="G15" s="163">
        <f>'Capital de Trabajo'!F40</f>
        <v>-1.0606581818181695</v>
      </c>
      <c r="H15" s="163">
        <f>'Capital de Trabajo'!G40</f>
        <v>-0.53999999999999204</v>
      </c>
      <c r="I15" s="163">
        <f>'Capital de Trabajo'!H40</f>
        <v>2.9313163636363271</v>
      </c>
      <c r="J15" s="163">
        <f>'Capital de Trabajo'!I40</f>
        <v>-4.5319745454545313</v>
      </c>
      <c r="K15" s="163">
        <f>'Capital de Trabajo'!J40</f>
        <v>3.7413163636363578</v>
      </c>
      <c r="L15" s="163">
        <f>'Capital de Trabajo'!K40</f>
        <v>-0.53999999999999204</v>
      </c>
      <c r="M15" s="164">
        <f>'Capital de Trabajo'!L40</f>
        <v>-127.57324969696973</v>
      </c>
      <c r="N15" s="68" t="str">
        <f>'Capital de Trabajo'!$B$6</f>
        <v>TABLA N° 7</v>
      </c>
    </row>
    <row r="16" spans="1:14" ht="18" customHeight="1" thickBot="1" x14ac:dyDescent="0.3">
      <c r="A16" s="26"/>
      <c r="B16" s="160" t="s">
        <v>70</v>
      </c>
      <c r="C16" s="165">
        <f t="shared" ref="C16:M16" si="1">SUM(C14:C15)</f>
        <v>136</v>
      </c>
      <c r="D16" s="165">
        <f t="shared" si="1"/>
        <v>123.56193333333336</v>
      </c>
      <c r="E16" s="165">
        <f t="shared" si="1"/>
        <v>3.7413163636363578</v>
      </c>
      <c r="F16" s="165">
        <f t="shared" si="1"/>
        <v>0.27000000000001023</v>
      </c>
      <c r="G16" s="165">
        <f t="shared" si="1"/>
        <v>-1.0606581818181695</v>
      </c>
      <c r="H16" s="165">
        <f t="shared" si="1"/>
        <v>-0.53999999999999204</v>
      </c>
      <c r="I16" s="165">
        <f t="shared" si="1"/>
        <v>2.9313163636363271</v>
      </c>
      <c r="J16" s="165">
        <f t="shared" si="1"/>
        <v>-4.5319745454545313</v>
      </c>
      <c r="K16" s="165">
        <f t="shared" si="1"/>
        <v>3.7413163636363578</v>
      </c>
      <c r="L16" s="165">
        <f t="shared" si="1"/>
        <v>-0.53999999999999204</v>
      </c>
      <c r="M16" s="166">
        <f t="shared" si="1"/>
        <v>-127.57324969696973</v>
      </c>
      <c r="N16" s="25"/>
    </row>
    <row r="17" spans="1:14" ht="3" customHeight="1" thickBot="1" x14ac:dyDescent="0.3">
      <c r="A17" s="26"/>
      <c r="B17" s="28"/>
      <c r="C17" s="28"/>
      <c r="H17" s="6"/>
      <c r="I17" s="28"/>
      <c r="J17" s="28"/>
      <c r="M17" s="25"/>
      <c r="N17" s="25"/>
    </row>
    <row r="18" spans="1:14" ht="18" customHeight="1" thickBot="1" x14ac:dyDescent="0.3">
      <c r="A18" s="26"/>
      <c r="B18" s="161" t="s">
        <v>62</v>
      </c>
      <c r="C18" s="167"/>
      <c r="D18" s="167">
        <f>EEPPGG!C30</f>
        <v>50.277919999999952</v>
      </c>
      <c r="E18" s="167">
        <f>EEPPGG!D30</f>
        <v>43.576257199999944</v>
      </c>
      <c r="F18" s="167">
        <f>EEPPGG!E30</f>
        <v>48.106272199999907</v>
      </c>
      <c r="G18" s="167">
        <f>EEPPGG!F30</f>
        <v>65.047148599999858</v>
      </c>
      <c r="H18" s="167">
        <f>EEPPGG!G30</f>
        <v>55.98711859999986</v>
      </c>
      <c r="I18" s="167">
        <f>EEPPGG!H30</f>
        <v>35.695410799999905</v>
      </c>
      <c r="J18" s="167">
        <f>EEPPGG!I30</f>
        <v>63.867964999999906</v>
      </c>
      <c r="K18" s="167">
        <f>EEPPGG!J30</f>
        <v>57.166302199999905</v>
      </c>
      <c r="L18" s="167">
        <f>EEPPGG!K30</f>
        <v>48.106272199999907</v>
      </c>
      <c r="M18" s="168">
        <f>EEPPGG!L30</f>
        <v>65.047148599999858</v>
      </c>
      <c r="N18" s="68" t="str">
        <f>EEPPGG!$B$6</f>
        <v>TABLA N° 8</v>
      </c>
    </row>
    <row r="19" spans="1:14" ht="3" customHeight="1" thickBot="1" x14ac:dyDescent="0.3">
      <c r="A19" s="26"/>
      <c r="B19" s="28"/>
      <c r="C19" s="28"/>
      <c r="H19" s="6"/>
      <c r="I19" s="28"/>
      <c r="J19" s="28"/>
      <c r="M19" s="25"/>
      <c r="N19" s="25"/>
    </row>
    <row r="20" spans="1:14" ht="18" customHeight="1" thickBot="1" x14ac:dyDescent="0.3">
      <c r="A20" s="26"/>
      <c r="B20" s="161" t="s">
        <v>71</v>
      </c>
      <c r="C20" s="167"/>
      <c r="D20" s="167">
        <f>EEPPGG!C24</f>
        <v>13.6</v>
      </c>
      <c r="E20" s="167">
        <f>EEPPGG!D24</f>
        <v>13.6</v>
      </c>
      <c r="F20" s="167">
        <f>EEPPGG!E24</f>
        <v>13.6</v>
      </c>
      <c r="G20" s="167">
        <f>EEPPGG!F24</f>
        <v>13.6</v>
      </c>
      <c r="H20" s="167">
        <f>EEPPGG!G24</f>
        <v>13.6</v>
      </c>
      <c r="I20" s="167">
        <f>EEPPGG!H24</f>
        <v>13.6</v>
      </c>
      <c r="J20" s="167">
        <f>EEPPGG!I24</f>
        <v>13.6</v>
      </c>
      <c r="K20" s="167">
        <f>EEPPGG!J24</f>
        <v>13.6</v>
      </c>
      <c r="L20" s="167">
        <f>EEPPGG!K24</f>
        <v>13.6</v>
      </c>
      <c r="M20" s="168">
        <f>EEPPGG!L24</f>
        <v>13.6</v>
      </c>
      <c r="N20" s="68" t="str">
        <f>EEPPGG!$B$6</f>
        <v>TABLA N° 8</v>
      </c>
    </row>
    <row r="21" spans="1:14" ht="3" customHeight="1" thickBot="1" x14ac:dyDescent="0.3">
      <c r="A21" s="26"/>
      <c r="B21" s="28"/>
      <c r="C21" s="28"/>
      <c r="H21" s="6"/>
      <c r="I21" s="28"/>
      <c r="J21" s="28"/>
      <c r="M21" s="25"/>
      <c r="N21" s="25"/>
    </row>
    <row r="22" spans="1:14" ht="18" customHeight="1" x14ac:dyDescent="0.25">
      <c r="A22" s="26"/>
      <c r="B22" s="291" t="s">
        <v>72</v>
      </c>
      <c r="C22" s="292"/>
      <c r="D22" s="292"/>
      <c r="E22" s="292"/>
      <c r="F22" s="292"/>
      <c r="G22" s="292"/>
      <c r="H22" s="292"/>
      <c r="I22" s="292"/>
      <c r="J22" s="292"/>
      <c r="K22" s="292"/>
      <c r="L22" s="292"/>
      <c r="M22" s="293"/>
      <c r="N22" s="25"/>
    </row>
    <row r="23" spans="1:14" ht="18" customHeight="1" thickBot="1" x14ac:dyDescent="0.3">
      <c r="A23" s="26"/>
      <c r="B23" s="162" t="s">
        <v>73</v>
      </c>
      <c r="C23" s="169">
        <f t="shared" ref="C23:M23" si="2">C18+C20-C16</f>
        <v>-136</v>
      </c>
      <c r="D23" s="169">
        <f t="shared" si="2"/>
        <v>-59.684013333333404</v>
      </c>
      <c r="E23" s="169">
        <f t="shared" si="2"/>
        <v>53.434940836363587</v>
      </c>
      <c r="F23" s="169">
        <f t="shared" si="2"/>
        <v>61.436272199999898</v>
      </c>
      <c r="G23" s="169">
        <f t="shared" si="2"/>
        <v>79.707806781818022</v>
      </c>
      <c r="H23" s="169">
        <f t="shared" si="2"/>
        <v>70.127118599999847</v>
      </c>
      <c r="I23" s="169">
        <f t="shared" si="2"/>
        <v>46.36409443636358</v>
      </c>
      <c r="J23" s="169">
        <f t="shared" si="2"/>
        <v>81.999939545454438</v>
      </c>
      <c r="K23" s="169">
        <f t="shared" si="2"/>
        <v>67.024985836363541</v>
      </c>
      <c r="L23" s="169">
        <f t="shared" si="2"/>
        <v>62.2462721999999</v>
      </c>
      <c r="M23" s="170">
        <f t="shared" si="2"/>
        <v>206.22039829696956</v>
      </c>
      <c r="N23" s="25"/>
    </row>
    <row r="24" spans="1:14" ht="3" customHeight="1" thickBot="1" x14ac:dyDescent="0.3">
      <c r="A24" s="26"/>
      <c r="B24" s="28"/>
      <c r="C24" s="28"/>
      <c r="H24" s="6"/>
      <c r="I24" s="28"/>
      <c r="J24" s="28"/>
      <c r="M24" s="25"/>
      <c r="N24" s="25"/>
    </row>
    <row r="25" spans="1:14" ht="18" customHeight="1" thickBot="1" x14ac:dyDescent="0.3">
      <c r="A25" s="26"/>
      <c r="B25" s="174" t="s">
        <v>125</v>
      </c>
      <c r="C25" s="172">
        <f>'FC Proyectado'!C23/(1+Generales!$H$42)^'FC Proyectado'!C11</f>
        <v>-136</v>
      </c>
      <c r="D25" s="172">
        <f>'FC Proyectado'!D23/(1+Generales!$H$42)^'FC Proyectado'!D11</f>
        <v>-51.899142028985572</v>
      </c>
      <c r="E25" s="172">
        <f>'FC Proyectado'!E23/(1+Generales!$H$42)^'FC Proyectado'!E11</f>
        <v>40.404492125794782</v>
      </c>
      <c r="F25" s="172">
        <f>'FC Proyectado'!F23/(1+Generales!$H$42)^'FC Proyectado'!F11</f>
        <v>40.395346231610041</v>
      </c>
      <c r="G25" s="172">
        <f>'FC Proyectado'!G23/(1+Generales!$H$42)^'FC Proyectado'!G11</f>
        <v>45.573197226606851</v>
      </c>
      <c r="H25" s="172">
        <f>'FC Proyectado'!H23/(1+Generales!$H$42)^'FC Proyectado'!H11</f>
        <v>34.865571881423904</v>
      </c>
      <c r="I25" s="172">
        <f>'FC Proyectado'!I23/(1+Generales!$H$42)^'FC Proyectado'!I11</f>
        <v>20.044477484289438</v>
      </c>
      <c r="J25" s="172">
        <f>'FC Proyectado'!J23/(1+Generales!$H$42)^'FC Proyectado'!J11</f>
        <v>30.82681454659069</v>
      </c>
      <c r="K25" s="172">
        <f>'FC Proyectado'!K23/(1+Generales!$H$42)^'FC Proyectado'!K11</f>
        <v>21.910586761921497</v>
      </c>
      <c r="L25" s="172">
        <f>'FC Proyectado'!L23/(1+Generales!$H$42)^'FC Proyectado'!L11</f>
        <v>17.69427547607944</v>
      </c>
      <c r="M25" s="173">
        <f>'FC Proyectado'!M23/(1+Generales!$H$42)^'FC Proyectado'!M11</f>
        <v>50.974528549370547</v>
      </c>
      <c r="N25" s="25"/>
    </row>
    <row r="26" spans="1:14" ht="18" customHeight="1" x14ac:dyDescent="0.25">
      <c r="A26" s="26"/>
      <c r="N26" s="25"/>
    </row>
    <row r="27" spans="1:14" ht="18" customHeight="1" x14ac:dyDescent="0.25">
      <c r="A27" s="26">
        <v>2</v>
      </c>
      <c r="B27" s="47" t="s">
        <v>123</v>
      </c>
      <c r="N27" s="25"/>
    </row>
    <row r="28" spans="1:14" ht="18" customHeight="1" thickBot="1" x14ac:dyDescent="0.3">
      <c r="A28" s="26"/>
      <c r="B28" s="178"/>
      <c r="C28" s="178"/>
      <c r="D28" s="178"/>
      <c r="E28" s="178"/>
      <c r="F28" s="178"/>
      <c r="G28" s="178"/>
      <c r="H28" s="178"/>
      <c r="I28" s="178"/>
      <c r="N28" s="25"/>
    </row>
    <row r="29" spans="1:14" ht="21.6" thickBot="1" x14ac:dyDescent="0.3">
      <c r="A29" s="26"/>
      <c r="B29" s="176" t="s">
        <v>126</v>
      </c>
      <c r="C29" s="177">
        <f>SUM('FC Proyectado'!C25:M25)</f>
        <v>114.79014825470159</v>
      </c>
      <c r="E29" s="280" t="s">
        <v>74</v>
      </c>
      <c r="F29" s="281"/>
      <c r="G29" s="175">
        <f>IRR('FC Proyectado'!C23:M23,Generales!H42)</f>
        <v>0.26189376877558046</v>
      </c>
      <c r="N29" s="25"/>
    </row>
    <row r="30" spans="1:14" ht="18" customHeight="1" thickBot="1" x14ac:dyDescent="0.3">
      <c r="A30" s="35"/>
      <c r="B30" s="36"/>
      <c r="C30" s="36"/>
      <c r="D30" s="37"/>
      <c r="E30" s="37"/>
      <c r="F30" s="37"/>
      <c r="G30" s="37"/>
      <c r="H30" s="37"/>
      <c r="I30" s="37"/>
      <c r="J30" s="37"/>
      <c r="K30" s="37"/>
      <c r="L30" s="37"/>
      <c r="M30" s="37"/>
      <c r="N30" s="38"/>
    </row>
  </sheetData>
  <sheetProtection algorithmName="SHA-512" hashValue="1sAZj/5hNitHgXdYw/xRQpwcKWncGdUuRFYwOsZlSVULg0DMHr3wef6nsZMvVwzfTzwUbB5Yc8oi15IaIRSnbg==" saltValue="WjeZmnH3kfkDVgBoLblm3A==" spinCount="100000" sheet="1" objects="1" scenarios="1" selectLockedCells="1"/>
  <mergeCells count="6">
    <mergeCell ref="E29:F29"/>
    <mergeCell ref="B4:M6"/>
    <mergeCell ref="B13:M13"/>
    <mergeCell ref="B22:M22"/>
    <mergeCell ref="A1:N1"/>
    <mergeCell ref="A2:N2"/>
  </mergeCells>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48E01C-A8B0-4F1B-9FE9-AF3451B81CD7}">
  <sheetPr>
    <tabColor rgb="FFFF0000"/>
  </sheetPr>
  <dimension ref="A1:Y78"/>
  <sheetViews>
    <sheetView showRowColHeaders="0" zoomScale="70" zoomScaleNormal="70" workbookViewId="0">
      <selection activeCell="B2" sqref="B2:H6"/>
    </sheetView>
  </sheetViews>
  <sheetFormatPr baseColWidth="10" defaultColWidth="0" defaultRowHeight="13.8" zeroHeight="1" x14ac:dyDescent="0.25"/>
  <cols>
    <col min="1" max="1" width="2.5546875" style="195" customWidth="1"/>
    <col min="2" max="8" width="12.44140625" style="195" customWidth="1"/>
    <col min="9" max="9" width="1.77734375" style="195" customWidth="1"/>
    <col min="10" max="16" width="12.44140625" style="195" customWidth="1"/>
    <col min="17" max="17" width="2.5546875" style="195" customWidth="1"/>
    <col min="18" max="24" width="12.44140625" style="195" customWidth="1"/>
    <col min="25" max="25" width="4.77734375" style="195" customWidth="1"/>
    <col min="26" max="16384" width="12.44140625" style="195" hidden="1"/>
  </cols>
  <sheetData>
    <row r="1" spans="2:24" x14ac:dyDescent="0.25"/>
    <row r="2" spans="2:24" ht="13.8" customHeight="1" x14ac:dyDescent="0.25">
      <c r="B2" s="297" t="s">
        <v>137</v>
      </c>
      <c r="C2" s="297"/>
      <c r="D2" s="297"/>
      <c r="E2" s="297"/>
      <c r="F2" s="297"/>
      <c r="G2" s="297"/>
      <c r="H2" s="297"/>
      <c r="J2" s="298" t="s">
        <v>129</v>
      </c>
      <c r="K2" s="298"/>
      <c r="L2" s="298"/>
      <c r="M2" s="298"/>
      <c r="N2" s="298"/>
      <c r="O2" s="298"/>
      <c r="P2" s="298"/>
      <c r="Q2" s="196"/>
      <c r="R2" s="299" t="s">
        <v>130</v>
      </c>
      <c r="S2" s="299"/>
      <c r="T2" s="299"/>
      <c r="U2" s="299"/>
      <c r="V2" s="299"/>
      <c r="W2" s="299"/>
      <c r="X2" s="299"/>
    </row>
    <row r="3" spans="2:24" ht="13.8" customHeight="1" x14ac:dyDescent="0.25">
      <c r="B3" s="297"/>
      <c r="C3" s="297"/>
      <c r="D3" s="297"/>
      <c r="E3" s="297"/>
      <c r="F3" s="297"/>
      <c r="G3" s="297"/>
      <c r="H3" s="297"/>
      <c r="J3" s="298"/>
      <c r="K3" s="298"/>
      <c r="L3" s="298"/>
      <c r="M3" s="298"/>
      <c r="N3" s="298"/>
      <c r="O3" s="298"/>
      <c r="P3" s="298"/>
      <c r="Q3" s="196"/>
      <c r="R3" s="299"/>
      <c r="S3" s="299"/>
      <c r="T3" s="299"/>
      <c r="U3" s="299"/>
      <c r="V3" s="299"/>
      <c r="W3" s="299"/>
      <c r="X3" s="299"/>
    </row>
    <row r="4" spans="2:24" ht="13.8" customHeight="1" x14ac:dyDescent="0.25">
      <c r="B4" s="297"/>
      <c r="C4" s="297"/>
      <c r="D4" s="297"/>
      <c r="E4" s="297"/>
      <c r="F4" s="297"/>
      <c r="G4" s="297"/>
      <c r="H4" s="297"/>
      <c r="J4" s="298"/>
      <c r="K4" s="298"/>
      <c r="L4" s="298"/>
      <c r="M4" s="298"/>
      <c r="N4" s="298"/>
      <c r="O4" s="298"/>
      <c r="P4" s="298"/>
      <c r="Q4" s="196"/>
      <c r="R4" s="299"/>
      <c r="S4" s="299"/>
      <c r="T4" s="299"/>
      <c r="U4" s="299"/>
      <c r="V4" s="299"/>
      <c r="W4" s="299"/>
      <c r="X4" s="299"/>
    </row>
    <row r="5" spans="2:24" ht="13.8" customHeight="1" x14ac:dyDescent="0.25">
      <c r="B5" s="297"/>
      <c r="C5" s="297"/>
      <c r="D5" s="297"/>
      <c r="E5" s="297"/>
      <c r="F5" s="297"/>
      <c r="G5" s="297"/>
      <c r="H5" s="297"/>
      <c r="J5" s="298"/>
      <c r="K5" s="298"/>
      <c r="L5" s="298"/>
      <c r="M5" s="298"/>
      <c r="N5" s="298"/>
      <c r="O5" s="298"/>
      <c r="P5" s="298"/>
      <c r="Q5" s="196"/>
      <c r="R5" s="299"/>
      <c r="S5" s="299"/>
      <c r="T5" s="299"/>
      <c r="U5" s="299"/>
      <c r="V5" s="299"/>
      <c r="W5" s="299"/>
      <c r="X5" s="299"/>
    </row>
    <row r="6" spans="2:24" ht="13.8" customHeight="1" x14ac:dyDescent="0.25">
      <c r="B6" s="297"/>
      <c r="C6" s="297"/>
      <c r="D6" s="297"/>
      <c r="E6" s="297"/>
      <c r="F6" s="297"/>
      <c r="G6" s="297"/>
      <c r="H6" s="297"/>
      <c r="J6" s="298"/>
      <c r="K6" s="298"/>
      <c r="L6" s="298"/>
      <c r="M6" s="298"/>
      <c r="N6" s="298"/>
      <c r="O6" s="298"/>
      <c r="P6" s="298"/>
      <c r="Q6" s="196"/>
      <c r="R6" s="299"/>
      <c r="S6" s="299"/>
      <c r="T6" s="299"/>
      <c r="U6" s="299"/>
      <c r="V6" s="299"/>
      <c r="W6" s="299"/>
      <c r="X6" s="299"/>
    </row>
    <row r="7" spans="2:24" x14ac:dyDescent="0.25">
      <c r="B7" s="194"/>
      <c r="C7" s="194"/>
      <c r="D7" s="194"/>
      <c r="E7" s="194"/>
      <c r="F7" s="194"/>
      <c r="G7" s="194"/>
      <c r="H7" s="194"/>
    </row>
    <row r="8" spans="2:24" x14ac:dyDescent="0.25">
      <c r="B8" s="194"/>
      <c r="C8" s="194"/>
      <c r="D8" s="194"/>
      <c r="E8" s="194"/>
      <c r="F8" s="194"/>
      <c r="G8" s="194"/>
      <c r="H8" s="194"/>
    </row>
    <row r="9" spans="2:24" x14ac:dyDescent="0.25">
      <c r="B9" s="194"/>
      <c r="C9" s="194"/>
      <c r="D9" s="194"/>
      <c r="E9" s="194"/>
      <c r="F9" s="194"/>
      <c r="G9" s="194"/>
      <c r="H9" s="194"/>
    </row>
    <row r="10" spans="2:24" x14ac:dyDescent="0.25">
      <c r="B10" s="194"/>
      <c r="C10" s="194"/>
      <c r="D10" s="194"/>
      <c r="E10" s="194"/>
      <c r="F10" s="194"/>
      <c r="G10" s="194"/>
      <c r="H10" s="194"/>
    </row>
    <row r="11" spans="2:24" x14ac:dyDescent="0.25">
      <c r="B11" s="194"/>
      <c r="C11" s="194"/>
      <c r="D11" s="194"/>
      <c r="E11" s="194"/>
      <c r="F11" s="194"/>
      <c r="G11" s="194"/>
      <c r="H11" s="194"/>
    </row>
    <row r="12" spans="2:24" x14ac:dyDescent="0.25">
      <c r="B12" s="194"/>
      <c r="C12" s="194"/>
      <c r="D12" s="194"/>
      <c r="E12" s="194"/>
      <c r="F12" s="194"/>
      <c r="G12" s="194"/>
      <c r="H12" s="194"/>
    </row>
    <row r="13" spans="2:24" x14ac:dyDescent="0.25">
      <c r="B13" s="194"/>
      <c r="C13" s="194"/>
      <c r="D13" s="194"/>
      <c r="E13" s="194"/>
      <c r="F13" s="194"/>
      <c r="G13" s="194"/>
      <c r="H13" s="194"/>
    </row>
    <row r="14" spans="2:24" x14ac:dyDescent="0.25">
      <c r="B14" s="194"/>
      <c r="C14" s="194"/>
      <c r="D14" s="194"/>
      <c r="E14" s="194"/>
      <c r="F14" s="194"/>
      <c r="G14" s="194"/>
      <c r="H14" s="194"/>
    </row>
    <row r="15" spans="2:24" x14ac:dyDescent="0.25">
      <c r="B15" s="194"/>
      <c r="C15" s="194"/>
      <c r="D15" s="194"/>
      <c r="E15" s="194"/>
      <c r="F15" s="194"/>
      <c r="G15" s="194"/>
      <c r="H15" s="194"/>
    </row>
    <row r="16" spans="2:24" x14ac:dyDescent="0.25">
      <c r="B16" s="194"/>
      <c r="C16" s="194"/>
      <c r="D16" s="194"/>
      <c r="E16" s="194"/>
      <c r="F16" s="194"/>
      <c r="G16" s="194"/>
      <c r="H16" s="194"/>
    </row>
    <row r="17" spans="2:24" x14ac:dyDescent="0.25">
      <c r="B17" s="194"/>
      <c r="C17" s="194"/>
      <c r="D17" s="194"/>
      <c r="E17" s="194"/>
      <c r="F17" s="194"/>
      <c r="G17" s="194"/>
      <c r="H17" s="194"/>
    </row>
    <row r="18" spans="2:24" x14ac:dyDescent="0.25">
      <c r="B18" s="194"/>
      <c r="C18" s="194"/>
      <c r="D18" s="194"/>
      <c r="E18" s="194"/>
      <c r="F18" s="194"/>
      <c r="G18" s="194"/>
      <c r="H18" s="194"/>
    </row>
    <row r="19" spans="2:24" x14ac:dyDescent="0.25">
      <c r="B19" s="194"/>
      <c r="C19" s="194"/>
      <c r="D19" s="194"/>
      <c r="E19" s="194"/>
      <c r="F19" s="194"/>
      <c r="G19" s="194"/>
      <c r="H19" s="194"/>
    </row>
    <row r="20" spans="2:24" x14ac:dyDescent="0.25">
      <c r="B20" s="194"/>
      <c r="C20" s="194"/>
      <c r="D20" s="194"/>
      <c r="E20" s="194"/>
      <c r="F20" s="194"/>
      <c r="G20" s="194"/>
      <c r="H20" s="194"/>
    </row>
    <row r="21" spans="2:24" x14ac:dyDescent="0.25">
      <c r="B21" s="194"/>
      <c r="C21" s="194"/>
      <c r="D21" s="194"/>
      <c r="E21" s="194"/>
      <c r="F21" s="194"/>
      <c r="G21" s="194"/>
      <c r="H21" s="194"/>
    </row>
    <row r="22" spans="2:24" x14ac:dyDescent="0.25">
      <c r="B22" s="194"/>
      <c r="C22" s="194"/>
      <c r="D22" s="194"/>
      <c r="E22" s="194"/>
      <c r="F22" s="194"/>
      <c r="G22" s="194"/>
      <c r="H22" s="194"/>
    </row>
    <row r="23" spans="2:24" x14ac:dyDescent="0.25">
      <c r="B23" s="194"/>
      <c r="C23" s="194"/>
      <c r="D23" s="194"/>
      <c r="E23" s="194"/>
      <c r="F23" s="194"/>
      <c r="G23" s="194"/>
      <c r="H23" s="194"/>
    </row>
    <row r="24" spans="2:24" x14ac:dyDescent="0.25">
      <c r="B24" s="194"/>
      <c r="C24" s="194"/>
      <c r="D24" s="194"/>
      <c r="E24" s="194"/>
      <c r="F24" s="194"/>
      <c r="G24" s="194"/>
      <c r="H24" s="194"/>
    </row>
    <row r="25" spans="2:24" x14ac:dyDescent="0.25">
      <c r="B25" s="194"/>
      <c r="C25" s="194"/>
      <c r="D25" s="194"/>
      <c r="E25" s="194"/>
      <c r="F25" s="194"/>
      <c r="G25" s="194"/>
      <c r="H25" s="194"/>
    </row>
    <row r="26" spans="2:24" x14ac:dyDescent="0.25">
      <c r="B26" s="194"/>
      <c r="C26" s="194"/>
      <c r="D26" s="194"/>
      <c r="E26" s="194"/>
      <c r="F26" s="194"/>
      <c r="G26" s="194"/>
      <c r="H26" s="194"/>
    </row>
    <row r="27" spans="2:24" ht="6" customHeight="1" x14ac:dyDescent="0.25"/>
    <row r="28" spans="2:24" ht="13.8" customHeight="1" x14ac:dyDescent="0.25">
      <c r="B28" s="300" t="s">
        <v>131</v>
      </c>
      <c r="C28" s="300"/>
      <c r="D28" s="300"/>
      <c r="E28" s="300"/>
      <c r="F28" s="300"/>
      <c r="G28" s="300"/>
      <c r="H28" s="300"/>
      <c r="J28" s="301" t="s">
        <v>132</v>
      </c>
      <c r="K28" s="301"/>
      <c r="L28" s="301"/>
      <c r="M28" s="301"/>
      <c r="N28" s="301"/>
      <c r="O28" s="301"/>
      <c r="P28" s="301"/>
      <c r="R28" s="302" t="s">
        <v>133</v>
      </c>
      <c r="S28" s="302"/>
      <c r="T28" s="302"/>
      <c r="U28" s="302"/>
      <c r="V28" s="302"/>
      <c r="W28" s="302"/>
      <c r="X28" s="302"/>
    </row>
    <row r="29" spans="2:24" ht="13.8" customHeight="1" x14ac:dyDescent="0.25">
      <c r="B29" s="300"/>
      <c r="C29" s="300"/>
      <c r="D29" s="300"/>
      <c r="E29" s="300"/>
      <c r="F29" s="300"/>
      <c r="G29" s="300"/>
      <c r="H29" s="300"/>
      <c r="J29" s="301"/>
      <c r="K29" s="301"/>
      <c r="L29" s="301"/>
      <c r="M29" s="301"/>
      <c r="N29" s="301"/>
      <c r="O29" s="301"/>
      <c r="P29" s="301"/>
      <c r="R29" s="302"/>
      <c r="S29" s="302"/>
      <c r="T29" s="302"/>
      <c r="U29" s="302"/>
      <c r="V29" s="302"/>
      <c r="W29" s="302"/>
      <c r="X29" s="302"/>
    </row>
    <row r="30" spans="2:24" ht="13.8" customHeight="1" x14ac:dyDescent="0.25">
      <c r="B30" s="300"/>
      <c r="C30" s="300"/>
      <c r="D30" s="300"/>
      <c r="E30" s="300"/>
      <c r="F30" s="300"/>
      <c r="G30" s="300"/>
      <c r="H30" s="300"/>
      <c r="J30" s="301"/>
      <c r="K30" s="301"/>
      <c r="L30" s="301"/>
      <c r="M30" s="301"/>
      <c r="N30" s="301"/>
      <c r="O30" s="301"/>
      <c r="P30" s="301"/>
      <c r="R30" s="302"/>
      <c r="S30" s="302"/>
      <c r="T30" s="302"/>
      <c r="U30" s="302"/>
      <c r="V30" s="302"/>
      <c r="W30" s="302"/>
      <c r="X30" s="302"/>
    </row>
    <row r="31" spans="2:24" ht="13.8" customHeight="1" x14ac:dyDescent="0.25">
      <c r="B31" s="300"/>
      <c r="C31" s="300"/>
      <c r="D31" s="300"/>
      <c r="E31" s="300"/>
      <c r="F31" s="300"/>
      <c r="G31" s="300"/>
      <c r="H31" s="300"/>
      <c r="J31" s="301"/>
      <c r="K31" s="301"/>
      <c r="L31" s="301"/>
      <c r="M31" s="301"/>
      <c r="N31" s="301"/>
      <c r="O31" s="301"/>
      <c r="P31" s="301"/>
      <c r="R31" s="302"/>
      <c r="S31" s="302"/>
      <c r="T31" s="302"/>
      <c r="U31" s="302"/>
      <c r="V31" s="302"/>
      <c r="W31" s="302"/>
      <c r="X31" s="302"/>
    </row>
    <row r="32" spans="2:24" ht="13.8" customHeight="1" x14ac:dyDescent="0.25">
      <c r="B32" s="300"/>
      <c r="C32" s="300"/>
      <c r="D32" s="300"/>
      <c r="E32" s="300"/>
      <c r="F32" s="300"/>
      <c r="G32" s="300"/>
      <c r="H32" s="300"/>
      <c r="J32" s="301"/>
      <c r="K32" s="301"/>
      <c r="L32" s="301"/>
      <c r="M32" s="301"/>
      <c r="N32" s="301"/>
      <c r="O32" s="301"/>
      <c r="P32" s="301"/>
      <c r="R32" s="302"/>
      <c r="S32" s="302"/>
      <c r="T32" s="302"/>
      <c r="U32" s="302"/>
      <c r="V32" s="302"/>
      <c r="W32" s="302"/>
      <c r="X32" s="302"/>
    </row>
    <row r="33" x14ac:dyDescent="0.25"/>
    <row r="34" x14ac:dyDescent="0.25"/>
    <row r="35" x14ac:dyDescent="0.25"/>
    <row r="36" x14ac:dyDescent="0.25"/>
    <row r="37" x14ac:dyDescent="0.25"/>
    <row r="38" x14ac:dyDescent="0.25"/>
    <row r="39" x14ac:dyDescent="0.25"/>
    <row r="40" x14ac:dyDescent="0.25"/>
    <row r="41" x14ac:dyDescent="0.25"/>
    <row r="42" x14ac:dyDescent="0.25"/>
    <row r="43" x14ac:dyDescent="0.25"/>
    <row r="44" x14ac:dyDescent="0.25"/>
    <row r="45" x14ac:dyDescent="0.25"/>
    <row r="46" x14ac:dyDescent="0.25"/>
    <row r="47" x14ac:dyDescent="0.25"/>
    <row r="48" x14ac:dyDescent="0.25"/>
    <row r="49" spans="2:24" x14ac:dyDescent="0.25"/>
    <row r="50" spans="2:24" x14ac:dyDescent="0.25"/>
    <row r="51" spans="2:24" x14ac:dyDescent="0.25"/>
    <row r="52" spans="2:24" x14ac:dyDescent="0.25"/>
    <row r="53" spans="2:24" ht="13.8" customHeight="1" x14ac:dyDescent="0.25">
      <c r="B53" s="294" t="s">
        <v>134</v>
      </c>
      <c r="C53" s="294"/>
      <c r="D53" s="294"/>
      <c r="E53" s="294"/>
      <c r="F53" s="294"/>
      <c r="G53" s="294"/>
      <c r="H53" s="294"/>
      <c r="J53" s="295" t="s">
        <v>135</v>
      </c>
      <c r="K53" s="295"/>
      <c r="L53" s="295"/>
      <c r="M53" s="295"/>
      <c r="N53" s="295"/>
      <c r="O53" s="295"/>
      <c r="P53" s="295"/>
      <c r="R53" s="296" t="s">
        <v>136</v>
      </c>
      <c r="S53" s="296"/>
      <c r="T53" s="296"/>
      <c r="U53" s="296"/>
      <c r="V53" s="296"/>
      <c r="W53" s="296"/>
      <c r="X53" s="296"/>
    </row>
    <row r="54" spans="2:24" ht="13.8" customHeight="1" x14ac:dyDescent="0.25">
      <c r="B54" s="294"/>
      <c r="C54" s="294"/>
      <c r="D54" s="294"/>
      <c r="E54" s="294"/>
      <c r="F54" s="294"/>
      <c r="G54" s="294"/>
      <c r="H54" s="294"/>
      <c r="J54" s="295"/>
      <c r="K54" s="295"/>
      <c r="L54" s="295"/>
      <c r="M54" s="295"/>
      <c r="N54" s="295"/>
      <c r="O54" s="295"/>
      <c r="P54" s="295"/>
      <c r="R54" s="296"/>
      <c r="S54" s="296"/>
      <c r="T54" s="296"/>
      <c r="U54" s="296"/>
      <c r="V54" s="296"/>
      <c r="W54" s="296"/>
      <c r="X54" s="296"/>
    </row>
    <row r="55" spans="2:24" ht="13.8" customHeight="1" x14ac:dyDescent="0.25">
      <c r="B55" s="294"/>
      <c r="C55" s="294"/>
      <c r="D55" s="294"/>
      <c r="E55" s="294"/>
      <c r="F55" s="294"/>
      <c r="G55" s="294"/>
      <c r="H55" s="294"/>
      <c r="J55" s="295"/>
      <c r="K55" s="295"/>
      <c r="L55" s="295"/>
      <c r="M55" s="295"/>
      <c r="N55" s="295"/>
      <c r="O55" s="295"/>
      <c r="P55" s="295"/>
      <c r="R55" s="296"/>
      <c r="S55" s="296"/>
      <c r="T55" s="296"/>
      <c r="U55" s="296"/>
      <c r="V55" s="296"/>
      <c r="W55" s="296"/>
      <c r="X55" s="296"/>
    </row>
    <row r="56" spans="2:24" ht="13.8" customHeight="1" x14ac:dyDescent="0.25">
      <c r="B56" s="294"/>
      <c r="C56" s="294"/>
      <c r="D56" s="294"/>
      <c r="E56" s="294"/>
      <c r="F56" s="294"/>
      <c r="G56" s="294"/>
      <c r="H56" s="294"/>
      <c r="J56" s="295"/>
      <c r="K56" s="295"/>
      <c r="L56" s="295"/>
      <c r="M56" s="295"/>
      <c r="N56" s="295"/>
      <c r="O56" s="295"/>
      <c r="P56" s="295"/>
      <c r="R56" s="296"/>
      <c r="S56" s="296"/>
      <c r="T56" s="296"/>
      <c r="U56" s="296"/>
      <c r="V56" s="296"/>
      <c r="W56" s="296"/>
      <c r="X56" s="296"/>
    </row>
    <row r="57" spans="2:24" ht="13.8" customHeight="1" x14ac:dyDescent="0.25">
      <c r="B57" s="294"/>
      <c r="C57" s="294"/>
      <c r="D57" s="294"/>
      <c r="E57" s="294"/>
      <c r="F57" s="294"/>
      <c r="G57" s="294"/>
      <c r="H57" s="294"/>
      <c r="J57" s="295"/>
      <c r="K57" s="295"/>
      <c r="L57" s="295"/>
      <c r="M57" s="295"/>
      <c r="N57" s="295"/>
      <c r="O57" s="295"/>
      <c r="P57" s="295"/>
      <c r="R57" s="296"/>
      <c r="S57" s="296"/>
      <c r="T57" s="296"/>
      <c r="U57" s="296"/>
      <c r="V57" s="296"/>
      <c r="W57" s="296"/>
      <c r="X57" s="296"/>
    </row>
    <row r="58" spans="2:24" x14ac:dyDescent="0.25"/>
    <row r="59" spans="2:24" x14ac:dyDescent="0.25"/>
    <row r="60" spans="2:24" x14ac:dyDescent="0.25"/>
    <row r="61" spans="2:24" x14ac:dyDescent="0.25"/>
    <row r="62" spans="2:24" x14ac:dyDescent="0.25"/>
    <row r="63" spans="2:24" x14ac:dyDescent="0.25"/>
    <row r="64" spans="2:24" x14ac:dyDescent="0.25"/>
    <row r="65" x14ac:dyDescent="0.25"/>
    <row r="66" x14ac:dyDescent="0.25"/>
    <row r="67" x14ac:dyDescent="0.25"/>
    <row r="68" x14ac:dyDescent="0.25"/>
    <row r="69" x14ac:dyDescent="0.25"/>
    <row r="70" x14ac:dyDescent="0.25"/>
    <row r="71" x14ac:dyDescent="0.25"/>
    <row r="72" x14ac:dyDescent="0.25"/>
    <row r="73" x14ac:dyDescent="0.25"/>
    <row r="74" x14ac:dyDescent="0.25"/>
    <row r="75" x14ac:dyDescent="0.25"/>
    <row r="76" x14ac:dyDescent="0.25"/>
    <row r="77" x14ac:dyDescent="0.25"/>
    <row r="78" x14ac:dyDescent="0.25"/>
  </sheetData>
  <sheetProtection algorithmName="SHA-512" hashValue="c/1Ae6XLBBdZk3SP7dKT7fvi9quIOb8MxZm2mCdLgTfz7dkwMl9vDW3i/xfs9NZmbUJnSk1a6DTdZJVHgvOqGg==" saltValue="QljgAOHJRh5qXO8zuq2oaA==" spinCount="100000" sheet="1" objects="1" scenarios="1" selectLockedCells="1"/>
  <mergeCells count="9">
    <mergeCell ref="B53:H57"/>
    <mergeCell ref="J53:P57"/>
    <mergeCell ref="R53:X57"/>
    <mergeCell ref="B2:H6"/>
    <mergeCell ref="J2:P6"/>
    <mergeCell ref="R2:X6"/>
    <mergeCell ref="B28:H32"/>
    <mergeCell ref="J28:P32"/>
    <mergeCell ref="R28:X32"/>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8</vt:i4>
      </vt:variant>
    </vt:vector>
  </HeadingPairs>
  <TitlesOfParts>
    <vt:vector size="8" baseType="lpstr">
      <vt:lpstr>Inicio</vt:lpstr>
      <vt:lpstr>Generales</vt:lpstr>
      <vt:lpstr>MP y Producción</vt:lpstr>
      <vt:lpstr>Ventas y Costos</vt:lpstr>
      <vt:lpstr>Capital de Trabajo</vt:lpstr>
      <vt:lpstr>EEPPGG</vt:lpstr>
      <vt:lpstr>FC Proyectado</vt:lpstr>
      <vt:lpstr>Plantilla Editable</vt:lpstr>
    </vt:vector>
  </TitlesOfParts>
  <Company>GRUPO</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Luis</dc:creator>
  <cp:lastModifiedBy>Danny Riva</cp:lastModifiedBy>
  <cp:lastPrinted>2003-06-25T03:10:18Z</cp:lastPrinted>
  <dcterms:created xsi:type="dcterms:W3CDTF">2003-06-14T15:27:22Z</dcterms:created>
  <dcterms:modified xsi:type="dcterms:W3CDTF">2023-09-06T22:00:14Z</dcterms:modified>
</cp:coreProperties>
</file>